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Αυτό_το_βιβλίο_εργασίας" defaultThemeVersion="166925"/>
  <mc:AlternateContent xmlns:mc="http://schemas.openxmlformats.org/markup-compatibility/2006">
    <mc:Choice Requires="x15">
      <x15ac:absPath xmlns:x15ac="http://schemas.microsoft.com/office/spreadsheetml/2010/11/ac" url="\\blanco.oficinas.sepg.minhac.age\FC-PROGT\COMUN\2 Período POST 2020\3. Gestion\7. CLIMATE PROOFING\Herramientas excel\traducciones español finales jul 25\"/>
    </mc:Choice>
  </mc:AlternateContent>
  <xr:revisionPtr revIDLastSave="0" documentId="13_ncr:1_{95752FAA-0AA2-41E4-A056-CB3D1845160D}" xr6:coauthVersionLast="47" xr6:coauthVersionMax="47" xr10:uidLastSave="{00000000-0000-0000-0000-000000000000}"/>
  <bookViews>
    <workbookView xWindow="-120" yWindow="-120" windowWidth="29040" windowHeight="15840" tabRatio="959" xr2:uid="{B9BEBDCD-1230-400E-8746-701B147C7924}"/>
  </bookViews>
  <sheets>
    <sheet name="Disclaimer" sheetId="64" r:id="rId1"/>
    <sheet name="Intro" sheetId="22" r:id="rId2"/>
    <sheet name="Water-Step 1" sheetId="1" r:id="rId3"/>
    <sheet name="Water-Step 2" sheetId="15" r:id="rId4"/>
    <sheet name="Water-Step 3" sheetId="16" r:id="rId5"/>
    <sheet name="Water-Step 4" sheetId="17" r:id="rId6"/>
    <sheet name="Temperature-Step 1" sheetId="5" r:id="rId7"/>
    <sheet name="Temperature-Step 2" sheetId="49" r:id="rId8"/>
    <sheet name="Temperature-Step 3" sheetId="53" r:id="rId9"/>
    <sheet name="Temperature-Step 4" sheetId="54" r:id="rId10"/>
    <sheet name="Wind-Step 1" sheetId="9" r:id="rId11"/>
    <sheet name="Wind-Step 2" sheetId="50" r:id="rId12"/>
    <sheet name="Wind-Step 3" sheetId="55" r:id="rId13"/>
    <sheet name="Wind-Step 4" sheetId="56" r:id="rId14"/>
    <sheet name="Soil-Step 1" sheetId="24" r:id="rId15"/>
    <sheet name="Soil-Step 2" sheetId="51" r:id="rId16"/>
    <sheet name="Soil-Step 3" sheetId="58" r:id="rId17"/>
    <sheet name="Soil-Step 4" sheetId="57" r:id="rId18"/>
    <sheet name="Output" sheetId="21" r:id="rId19"/>
    <sheet name="Φύλλο2" sheetId="11" state="hidden" r:id="rId20"/>
    <sheet name="Φύλλο1" sheetId="14" state="hidden" r:id="rId21"/>
    <sheet name="Φύλλο3" sheetId="52" state="hidden" r:id="rId22"/>
    <sheet name="Water Adaptation" sheetId="62" state="hidden" r:id="rId23"/>
    <sheet name="Temperature Adaptation" sheetId="61" state="hidden" r:id="rId24"/>
    <sheet name="Soil Adaptation" sheetId="59" state="hidden" r:id="rId25"/>
    <sheet name="Wind Adaptation" sheetId="60" state="hidden"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10" i="15" l="1"/>
  <c r="BE10" i="15"/>
  <c r="AD10" i="15"/>
  <c r="O13" i="5"/>
  <c r="O45" i="1"/>
  <c r="O45" i="57" l="1"/>
  <c r="M45" i="57"/>
  <c r="O62" i="54"/>
  <c r="M62" i="54"/>
  <c r="O45" i="54"/>
  <c r="M45" i="54"/>
  <c r="O49" i="17"/>
  <c r="M49" i="17"/>
  <c r="P57" i="1" l="1"/>
  <c r="N13" i="24"/>
  <c r="K13" i="24"/>
  <c r="J13" i="24"/>
  <c r="D13" i="24"/>
  <c r="J12" i="24"/>
  <c r="D12" i="24"/>
  <c r="O100" i="1" l="1"/>
  <c r="P59" i="1"/>
  <c r="O95" i="1"/>
  <c r="M34" i="21"/>
  <c r="M35" i="21"/>
  <c r="M36" i="21"/>
  <c r="M37" i="21"/>
  <c r="M38" i="21"/>
  <c r="M39" i="21"/>
  <c r="M40" i="21"/>
  <c r="M41" i="21"/>
  <c r="M42" i="21"/>
  <c r="M33" i="21"/>
  <c r="L34" i="21"/>
  <c r="L35" i="21"/>
  <c r="L36" i="21"/>
  <c r="L37" i="21"/>
  <c r="L38" i="21"/>
  <c r="L39" i="21"/>
  <c r="L40" i="21"/>
  <c r="L41" i="21"/>
  <c r="L42" i="21"/>
  <c r="L33" i="21"/>
  <c r="K34" i="21"/>
  <c r="K35" i="21"/>
  <c r="K36" i="21"/>
  <c r="K37" i="21"/>
  <c r="K38" i="21"/>
  <c r="K39" i="21"/>
  <c r="K40" i="21"/>
  <c r="K41" i="21"/>
  <c r="K42" i="21"/>
  <c r="K33" i="21"/>
  <c r="J34" i="21"/>
  <c r="J35" i="21"/>
  <c r="J36" i="21"/>
  <c r="J37" i="21"/>
  <c r="J38" i="21"/>
  <c r="J39" i="21"/>
  <c r="J40" i="21"/>
  <c r="J41" i="21"/>
  <c r="J42" i="21"/>
  <c r="J33" i="21"/>
  <c r="I34" i="21"/>
  <c r="I35" i="21"/>
  <c r="I36" i="21"/>
  <c r="I37" i="21"/>
  <c r="I38" i="21"/>
  <c r="I39" i="21"/>
  <c r="I40" i="21"/>
  <c r="I41" i="21"/>
  <c r="I42" i="21"/>
  <c r="I33" i="21"/>
  <c r="H34" i="21"/>
  <c r="H35" i="21"/>
  <c r="H36" i="21"/>
  <c r="H37" i="21"/>
  <c r="H38" i="21"/>
  <c r="H39" i="21"/>
  <c r="H40" i="21"/>
  <c r="H41" i="21"/>
  <c r="H42" i="21"/>
  <c r="H33" i="21"/>
  <c r="G33" i="21"/>
  <c r="O97" i="1" l="1"/>
  <c r="O47" i="1"/>
  <c r="P20" i="24"/>
  <c r="P22" i="24" s="1"/>
  <c r="P16" i="24"/>
  <c r="P18" i="24" s="1"/>
  <c r="O31" i="24"/>
  <c r="O33" i="24" s="1"/>
  <c r="J11" i="24"/>
  <c r="D11" i="24"/>
  <c r="F5" i="57"/>
  <c r="F5" i="56"/>
  <c r="D43" i="56" s="1"/>
  <c r="AU13" i="49"/>
  <c r="AU14" i="49"/>
  <c r="AU15" i="49"/>
  <c r="AU16" i="49"/>
  <c r="AU17" i="49"/>
  <c r="AU18" i="49"/>
  <c r="Y15" i="49"/>
  <c r="AA16" i="51"/>
  <c r="F5" i="54"/>
  <c r="O49" i="24" l="1"/>
  <c r="O45" i="24"/>
  <c r="O47" i="24" s="1"/>
  <c r="D62" i="57"/>
  <c r="D74" i="57"/>
  <c r="D67" i="57"/>
  <c r="D75" i="57"/>
  <c r="D73" i="57"/>
  <c r="D68" i="57"/>
  <c r="D69" i="57"/>
  <c r="D70" i="57"/>
  <c r="D71" i="57"/>
  <c r="D72" i="57"/>
  <c r="D87" i="54"/>
  <c r="D70" i="54"/>
  <c r="D80" i="54"/>
  <c r="D77" i="54"/>
  <c r="D79" i="54"/>
  <c r="D78" i="54"/>
  <c r="D76" i="54"/>
  <c r="D81" i="54"/>
  <c r="E33" i="56" a="1"/>
  <c r="E33" i="56" s="1"/>
  <c r="E51" i="57" a="1"/>
  <c r="E51" i="57" s="1"/>
  <c r="K92" i="54"/>
  <c r="D94" i="54"/>
  <c r="F91" i="54"/>
  <c r="K93" i="54"/>
  <c r="J92" i="54"/>
  <c r="G91" i="54"/>
  <c r="D93" i="54"/>
  <c r="K94" i="54"/>
  <c r="J93" i="54"/>
  <c r="I92" i="54"/>
  <c r="E94" i="54"/>
  <c r="D92" i="54"/>
  <c r="J94" i="54"/>
  <c r="I93" i="54"/>
  <c r="H92" i="54"/>
  <c r="D91" i="54"/>
  <c r="K91" i="54"/>
  <c r="I94" i="54"/>
  <c r="H93" i="54"/>
  <c r="G92" i="54"/>
  <c r="J91" i="54"/>
  <c r="H94" i="54"/>
  <c r="G93" i="54"/>
  <c r="F92" i="54"/>
  <c r="I91" i="54"/>
  <c r="G94" i="54"/>
  <c r="F93" i="54"/>
  <c r="E92" i="54"/>
  <c r="H91" i="54"/>
  <c r="F94" i="54"/>
  <c r="E93" i="54"/>
  <c r="E68" i="54" a="1"/>
  <c r="E68" i="54" s="1"/>
  <c r="J98" i="54"/>
  <c r="F100" i="54"/>
  <c r="E87" i="54"/>
  <c r="G80" i="54"/>
  <c r="J75" i="54"/>
  <c r="M87" i="54"/>
  <c r="I98" i="54"/>
  <c r="G102" i="54"/>
  <c r="F101" i="54"/>
  <c r="E100" i="54"/>
  <c r="E91" i="54"/>
  <c r="H83" i="54"/>
  <c r="F89" i="54"/>
  <c r="E88" i="54"/>
  <c r="K86" i="54"/>
  <c r="J85" i="54"/>
  <c r="I84" i="54"/>
  <c r="I70" i="54"/>
  <c r="G81" i="54"/>
  <c r="F80" i="54"/>
  <c r="E79" i="54"/>
  <c r="K77" i="54"/>
  <c r="J76" i="54"/>
  <c r="I75" i="54"/>
  <c r="H74" i="54"/>
  <c r="G73" i="54"/>
  <c r="F72" i="54"/>
  <c r="E71" i="54"/>
  <c r="M74" i="54"/>
  <c r="M86" i="54"/>
  <c r="G101" i="54"/>
  <c r="E99" i="54"/>
  <c r="I83" i="54"/>
  <c r="K85" i="54"/>
  <c r="H81" i="54"/>
  <c r="K76" i="54"/>
  <c r="M75" i="54"/>
  <c r="H98" i="54"/>
  <c r="F102" i="54"/>
  <c r="E101" i="54"/>
  <c r="K99" i="54"/>
  <c r="G83" i="54"/>
  <c r="E89" i="54"/>
  <c r="K87" i="54"/>
  <c r="J86" i="54"/>
  <c r="I85" i="54"/>
  <c r="H84" i="54"/>
  <c r="H70" i="54"/>
  <c r="F81" i="54"/>
  <c r="E80" i="54"/>
  <c r="K78" i="54"/>
  <c r="J77" i="54"/>
  <c r="I76" i="54"/>
  <c r="H75" i="54"/>
  <c r="G74" i="54"/>
  <c r="F73" i="54"/>
  <c r="E72" i="54"/>
  <c r="M70" i="54"/>
  <c r="M73" i="54"/>
  <c r="M85" i="54"/>
  <c r="G98" i="54"/>
  <c r="E102" i="54"/>
  <c r="K100" i="54"/>
  <c r="J99" i="54"/>
  <c r="F83" i="54"/>
  <c r="K88" i="54"/>
  <c r="J87" i="54"/>
  <c r="I86" i="54"/>
  <c r="H85" i="54"/>
  <c r="G84" i="54"/>
  <c r="G70" i="54"/>
  <c r="E81" i="54"/>
  <c r="K79" i="54"/>
  <c r="J78" i="54"/>
  <c r="I77" i="54"/>
  <c r="H76" i="54"/>
  <c r="G75" i="54"/>
  <c r="F74" i="54"/>
  <c r="E73" i="54"/>
  <c r="K71" i="54"/>
  <c r="M80" i="54"/>
  <c r="M72" i="54"/>
  <c r="M84" i="54"/>
  <c r="F98" i="54"/>
  <c r="K101" i="54"/>
  <c r="J100" i="54"/>
  <c r="I99" i="54"/>
  <c r="K89" i="54"/>
  <c r="J88" i="54"/>
  <c r="I87" i="54"/>
  <c r="H86" i="54"/>
  <c r="G85" i="54"/>
  <c r="F84" i="54"/>
  <c r="F70" i="54"/>
  <c r="K80" i="54"/>
  <c r="J79" i="54"/>
  <c r="I78" i="54"/>
  <c r="H77" i="54"/>
  <c r="G76" i="54"/>
  <c r="F75" i="54"/>
  <c r="E74" i="54"/>
  <c r="K72" i="54"/>
  <c r="J71" i="54"/>
  <c r="M79" i="54"/>
  <c r="M71" i="54"/>
  <c r="M91" i="54"/>
  <c r="K102" i="54"/>
  <c r="J101" i="54"/>
  <c r="I100" i="54"/>
  <c r="H99" i="54"/>
  <c r="E83" i="54"/>
  <c r="J89" i="54"/>
  <c r="I88" i="54"/>
  <c r="H87" i="54"/>
  <c r="G86" i="54"/>
  <c r="F85" i="54"/>
  <c r="E84" i="54"/>
  <c r="K81" i="54"/>
  <c r="J80" i="54"/>
  <c r="I79" i="54"/>
  <c r="H78" i="54"/>
  <c r="G77" i="54"/>
  <c r="F76" i="54"/>
  <c r="E75" i="54"/>
  <c r="K73" i="54"/>
  <c r="J72" i="54"/>
  <c r="I71" i="54"/>
  <c r="M78" i="54"/>
  <c r="M83" i="54"/>
  <c r="M94" i="54"/>
  <c r="F88" i="54"/>
  <c r="J84" i="54"/>
  <c r="F79" i="54"/>
  <c r="I74" i="54"/>
  <c r="G72" i="54"/>
  <c r="E98" i="54"/>
  <c r="J102" i="54"/>
  <c r="I101" i="54"/>
  <c r="H100" i="54"/>
  <c r="G99" i="54"/>
  <c r="K83" i="54"/>
  <c r="I89" i="54"/>
  <c r="H88" i="54"/>
  <c r="G87" i="54"/>
  <c r="F86" i="54"/>
  <c r="E85" i="54"/>
  <c r="E70" i="54"/>
  <c r="J81" i="54"/>
  <c r="I80" i="54"/>
  <c r="H79" i="54"/>
  <c r="G78" i="54"/>
  <c r="F77" i="54"/>
  <c r="E76" i="54"/>
  <c r="K74" i="54"/>
  <c r="J73" i="54"/>
  <c r="I72" i="54"/>
  <c r="H71" i="54"/>
  <c r="M77" i="54"/>
  <c r="M89" i="54"/>
  <c r="M93" i="54"/>
  <c r="H102" i="54"/>
  <c r="G89" i="54"/>
  <c r="J70" i="54"/>
  <c r="E78" i="54"/>
  <c r="H73" i="54"/>
  <c r="F71" i="54"/>
  <c r="K98" i="54"/>
  <c r="I102" i="54"/>
  <c r="H101" i="54"/>
  <c r="G100" i="54"/>
  <c r="F99" i="54"/>
  <c r="J83" i="54"/>
  <c r="H89" i="54"/>
  <c r="G88" i="54"/>
  <c r="F87" i="54"/>
  <c r="E86" i="54"/>
  <c r="K84" i="54"/>
  <c r="K70" i="54"/>
  <c r="I81" i="54"/>
  <c r="H80" i="54"/>
  <c r="G79" i="54"/>
  <c r="F78" i="54"/>
  <c r="E77" i="54"/>
  <c r="K75" i="54"/>
  <c r="J74" i="54"/>
  <c r="I73" i="54"/>
  <c r="H72" i="54"/>
  <c r="G71" i="54"/>
  <c r="M76" i="54"/>
  <c r="M88" i="54"/>
  <c r="M92" i="54"/>
  <c r="I39" i="56"/>
  <c r="H53" i="57"/>
  <c r="F64" i="57"/>
  <c r="E63" i="57"/>
  <c r="K61" i="57"/>
  <c r="J60" i="57"/>
  <c r="I59" i="57"/>
  <c r="H58" i="57"/>
  <c r="G57" i="57"/>
  <c r="F56" i="57"/>
  <c r="E55" i="57"/>
  <c r="E66" i="57"/>
  <c r="J75" i="57"/>
  <c r="I74" i="57"/>
  <c r="H73" i="57"/>
  <c r="G72" i="57"/>
  <c r="F71" i="57"/>
  <c r="E70" i="57"/>
  <c r="K68" i="57"/>
  <c r="J67" i="57"/>
  <c r="M73" i="57"/>
  <c r="K83" i="57"/>
  <c r="J82" i="57"/>
  <c r="I81" i="57"/>
  <c r="H80" i="57"/>
  <c r="G84" i="57"/>
  <c r="M53" i="57"/>
  <c r="M57" i="57"/>
  <c r="H38" i="56"/>
  <c r="E64" i="57"/>
  <c r="H59" i="57"/>
  <c r="K54" i="57"/>
  <c r="H74" i="57"/>
  <c r="F72" i="57"/>
  <c r="J68" i="57"/>
  <c r="I67" i="57"/>
  <c r="M72" i="57"/>
  <c r="H81" i="57"/>
  <c r="M64" i="57"/>
  <c r="K63" i="57"/>
  <c r="G59" i="57"/>
  <c r="J66" i="57"/>
  <c r="I68" i="57"/>
  <c r="E48" i="57"/>
  <c r="F36" i="56"/>
  <c r="K64" i="57"/>
  <c r="J63" i="57"/>
  <c r="I62" i="57"/>
  <c r="H61" i="57"/>
  <c r="G60" i="57"/>
  <c r="F59" i="57"/>
  <c r="E58" i="57"/>
  <c r="K56" i="57"/>
  <c r="J55" i="57"/>
  <c r="I54" i="57"/>
  <c r="I66" i="57"/>
  <c r="G75" i="57"/>
  <c r="F74" i="57"/>
  <c r="E73" i="57"/>
  <c r="K71" i="57"/>
  <c r="J70" i="57"/>
  <c r="I69" i="57"/>
  <c r="H68" i="57"/>
  <c r="G67" i="57"/>
  <c r="M70" i="57"/>
  <c r="J79" i="57"/>
  <c r="H83" i="57"/>
  <c r="G82" i="57"/>
  <c r="F81" i="57"/>
  <c r="E80" i="57"/>
  <c r="K52" i="56"/>
  <c r="M62" i="57"/>
  <c r="M54" i="57"/>
  <c r="E72" i="57"/>
  <c r="H67" i="57"/>
  <c r="K79" i="57"/>
  <c r="I83" i="57"/>
  <c r="E84" i="57"/>
  <c r="G35" i="56"/>
  <c r="E53" i="57"/>
  <c r="J64" i="57"/>
  <c r="I63" i="57"/>
  <c r="H62" i="57"/>
  <c r="G61" i="57"/>
  <c r="F60" i="57"/>
  <c r="E59" i="57"/>
  <c r="K57" i="57"/>
  <c r="J56" i="57"/>
  <c r="I55" i="57"/>
  <c r="H54" i="57"/>
  <c r="H66" i="57"/>
  <c r="F75" i="57"/>
  <c r="E74" i="57"/>
  <c r="K72" i="57"/>
  <c r="J71" i="57"/>
  <c r="I70" i="57"/>
  <c r="H69" i="57"/>
  <c r="G68" i="57"/>
  <c r="F67" i="57"/>
  <c r="M69" i="57"/>
  <c r="I79" i="57"/>
  <c r="G83" i="57"/>
  <c r="F82" i="57"/>
  <c r="E81" i="57"/>
  <c r="K84" i="57"/>
  <c r="J51" i="56"/>
  <c r="M61" i="57"/>
  <c r="M43" i="56"/>
  <c r="G53" i="57"/>
  <c r="K62" i="57"/>
  <c r="G58" i="57"/>
  <c r="K66" i="57"/>
  <c r="E71" i="57"/>
  <c r="J83" i="57"/>
  <c r="F53" i="57"/>
  <c r="I61" i="57"/>
  <c r="H60" i="57"/>
  <c r="E57" i="57"/>
  <c r="K55" i="57"/>
  <c r="F73" i="57"/>
  <c r="K70" i="57"/>
  <c r="H82" i="57"/>
  <c r="F80" i="57"/>
  <c r="M55" i="57"/>
  <c r="E43" i="56"/>
  <c r="K53" i="57"/>
  <c r="I64" i="57"/>
  <c r="H63" i="57"/>
  <c r="G62" i="57"/>
  <c r="F61" i="57"/>
  <c r="E60" i="57"/>
  <c r="K58" i="57"/>
  <c r="J57" i="57"/>
  <c r="I56" i="57"/>
  <c r="H55" i="57"/>
  <c r="G54" i="57"/>
  <c r="G66" i="57"/>
  <c r="E75" i="57"/>
  <c r="K73" i="57"/>
  <c r="J72" i="57"/>
  <c r="I71" i="57"/>
  <c r="H70" i="57"/>
  <c r="G69" i="57"/>
  <c r="F68" i="57"/>
  <c r="E67" i="57"/>
  <c r="M68" i="57"/>
  <c r="H79" i="57"/>
  <c r="F83" i="57"/>
  <c r="E82" i="57"/>
  <c r="K80" i="57"/>
  <c r="J84" i="57"/>
  <c r="I50" i="56"/>
  <c r="M60" i="57"/>
  <c r="J61" i="57"/>
  <c r="I60" i="57"/>
  <c r="F57" i="57"/>
  <c r="E56" i="57"/>
  <c r="I75" i="57"/>
  <c r="G73" i="57"/>
  <c r="K69" i="57"/>
  <c r="E79" i="57"/>
  <c r="I82" i="57"/>
  <c r="G80" i="57"/>
  <c r="F84" i="57"/>
  <c r="M56" i="57"/>
  <c r="G37" i="56"/>
  <c r="H75" i="57"/>
  <c r="K41" i="56"/>
  <c r="J53" i="57"/>
  <c r="H64" i="57"/>
  <c r="G63" i="57"/>
  <c r="F62" i="57"/>
  <c r="E61" i="57"/>
  <c r="K59" i="57"/>
  <c r="J58" i="57"/>
  <c r="I57" i="57"/>
  <c r="H56" i="57"/>
  <c r="G55" i="57"/>
  <c r="F54" i="57"/>
  <c r="F66" i="57"/>
  <c r="K74" i="57"/>
  <c r="J73" i="57"/>
  <c r="I72" i="57"/>
  <c r="H71" i="57"/>
  <c r="G70" i="57"/>
  <c r="F69" i="57"/>
  <c r="E68" i="57"/>
  <c r="M66" i="57"/>
  <c r="M67" i="57"/>
  <c r="G79" i="57"/>
  <c r="E83" i="57"/>
  <c r="K81" i="57"/>
  <c r="J80" i="57"/>
  <c r="I84" i="57"/>
  <c r="H49" i="56"/>
  <c r="M59" i="57"/>
  <c r="J62" i="57"/>
  <c r="F58" i="57"/>
  <c r="J54" i="57"/>
  <c r="G74" i="57"/>
  <c r="J69" i="57"/>
  <c r="M71" i="57"/>
  <c r="G81" i="57"/>
  <c r="M63" i="57"/>
  <c r="J40" i="56"/>
  <c r="I53" i="57"/>
  <c r="G64" i="57"/>
  <c r="F63" i="57"/>
  <c r="E62" i="57"/>
  <c r="K60" i="57"/>
  <c r="J59" i="57"/>
  <c r="I58" i="57"/>
  <c r="H57" i="57"/>
  <c r="G56" i="57"/>
  <c r="F55" i="57"/>
  <c r="E54" i="57"/>
  <c r="K75" i="57"/>
  <c r="J74" i="57"/>
  <c r="I73" i="57"/>
  <c r="H72" i="57"/>
  <c r="G71" i="57"/>
  <c r="F70" i="57"/>
  <c r="E69" i="57"/>
  <c r="K67" i="57"/>
  <c r="M74" i="57"/>
  <c r="M75" i="57"/>
  <c r="F79" i="57"/>
  <c r="K82" i="57"/>
  <c r="J81" i="57"/>
  <c r="I80" i="57"/>
  <c r="H84" i="57"/>
  <c r="G48" i="56"/>
  <c r="M58" i="57"/>
  <c r="J41" i="56"/>
  <c r="F37" i="56"/>
  <c r="E36" i="56"/>
  <c r="E47" i="56"/>
  <c r="J52" i="56"/>
  <c r="I51" i="56"/>
  <c r="H50" i="56"/>
  <c r="G49" i="56"/>
  <c r="F48" i="56"/>
  <c r="M42" i="56"/>
  <c r="K43" i="56"/>
  <c r="J42" i="56"/>
  <c r="I41" i="56"/>
  <c r="H40" i="56"/>
  <c r="G39" i="56"/>
  <c r="F38" i="56"/>
  <c r="E37" i="56"/>
  <c r="K47" i="56"/>
  <c r="I52" i="56"/>
  <c r="H51" i="56"/>
  <c r="G50" i="56"/>
  <c r="F49" i="56"/>
  <c r="E48" i="56"/>
  <c r="M41" i="56"/>
  <c r="F35" i="56"/>
  <c r="K42" i="56"/>
  <c r="H39" i="56"/>
  <c r="E35" i="56"/>
  <c r="I42" i="56"/>
  <c r="K36" i="56"/>
  <c r="H52" i="56"/>
  <c r="E49" i="56"/>
  <c r="M40" i="56"/>
  <c r="K35" i="56"/>
  <c r="I43" i="56"/>
  <c r="H42" i="56"/>
  <c r="G41" i="56"/>
  <c r="F40" i="56"/>
  <c r="E39" i="56"/>
  <c r="K37" i="56"/>
  <c r="J36" i="56"/>
  <c r="I47" i="56"/>
  <c r="G52" i="56"/>
  <c r="F51" i="56"/>
  <c r="E50" i="56"/>
  <c r="K48" i="56"/>
  <c r="M39" i="56"/>
  <c r="G38" i="56"/>
  <c r="H41" i="56"/>
  <c r="F39" i="56"/>
  <c r="F50" i="56"/>
  <c r="J35" i="56"/>
  <c r="H43" i="56"/>
  <c r="G42" i="56"/>
  <c r="F41" i="56"/>
  <c r="E40" i="56"/>
  <c r="K38" i="56"/>
  <c r="J37" i="56"/>
  <c r="I36" i="56"/>
  <c r="H47" i="56"/>
  <c r="F52" i="56"/>
  <c r="E51" i="56"/>
  <c r="K49" i="56"/>
  <c r="J48" i="56"/>
  <c r="M38" i="56"/>
  <c r="I40" i="56"/>
  <c r="J43" i="56"/>
  <c r="G40" i="56"/>
  <c r="E38" i="56"/>
  <c r="J47" i="56"/>
  <c r="G51" i="56"/>
  <c r="I35" i="56"/>
  <c r="G43" i="56"/>
  <c r="F42" i="56"/>
  <c r="E41" i="56"/>
  <c r="K39" i="56"/>
  <c r="J38" i="56"/>
  <c r="I37" i="56"/>
  <c r="H36" i="56"/>
  <c r="G47" i="56"/>
  <c r="E52" i="56"/>
  <c r="K50" i="56"/>
  <c r="J49" i="56"/>
  <c r="I48" i="56"/>
  <c r="M37" i="56"/>
  <c r="H35" i="56"/>
  <c r="F43" i="56"/>
  <c r="E42" i="56"/>
  <c r="K40" i="56"/>
  <c r="J39" i="56"/>
  <c r="I38" i="56"/>
  <c r="H37" i="56"/>
  <c r="G36" i="56"/>
  <c r="F47" i="56"/>
  <c r="K51" i="56"/>
  <c r="J50" i="56"/>
  <c r="I49" i="56"/>
  <c r="H48" i="56"/>
  <c r="M35" i="56"/>
  <c r="M36" i="56"/>
  <c r="D35" i="56"/>
  <c r="D57" i="57"/>
  <c r="D56" i="57"/>
  <c r="D55" i="57"/>
  <c r="D58" i="57"/>
  <c r="D53" i="57"/>
  <c r="D54" i="57"/>
  <c r="D61" i="57"/>
  <c r="D64" i="57"/>
  <c r="D60" i="57"/>
  <c r="D63" i="57"/>
  <c r="D59" i="57"/>
  <c r="D39" i="56"/>
  <c r="D38" i="56"/>
  <c r="D37" i="56"/>
  <c r="D36" i="56"/>
  <c r="D42" i="56"/>
  <c r="D41" i="56"/>
  <c r="D40" i="56"/>
  <c r="D66" i="57"/>
  <c r="D88" i="54"/>
  <c r="D86" i="54"/>
  <c r="D85" i="54"/>
  <c r="D89" i="54"/>
  <c r="D84" i="54"/>
  <c r="D83" i="54"/>
  <c r="E30" i="56"/>
  <c r="D75" i="54"/>
  <c r="D74" i="54"/>
  <c r="D73" i="54"/>
  <c r="D72" i="54"/>
  <c r="D71" i="54"/>
  <c r="E65" i="54"/>
  <c r="F5" i="17"/>
  <c r="BN13" i="15"/>
  <c r="BN14" i="15"/>
  <c r="BN15" i="15"/>
  <c r="BN16" i="15"/>
  <c r="BN17" i="15"/>
  <c r="BN18" i="15"/>
  <c r="O102" i="1"/>
  <c r="O19" i="1"/>
  <c r="J18" i="58" l="1"/>
  <c r="O51" i="24"/>
  <c r="E16" i="58"/>
  <c r="E15" i="58"/>
  <c r="O73" i="1"/>
  <c r="O75" i="1" s="1"/>
  <c r="O21" i="1"/>
  <c r="J14" i="58"/>
  <c r="E14" i="58"/>
  <c r="E13" i="58"/>
  <c r="E17" i="58"/>
  <c r="E18" i="58"/>
  <c r="E12" i="58"/>
  <c r="J17" i="58"/>
  <c r="J13" i="58"/>
  <c r="J15" i="58"/>
  <c r="J16" i="58"/>
  <c r="J12" i="58"/>
  <c r="E88" i="17"/>
  <c r="F89" i="17"/>
  <c r="G90" i="17"/>
  <c r="H91" i="17"/>
  <c r="I92" i="17"/>
  <c r="J93" i="17"/>
  <c r="E87" i="17"/>
  <c r="F79" i="17"/>
  <c r="G80" i="17"/>
  <c r="H81" i="17"/>
  <c r="I82" i="17"/>
  <c r="J83" i="17"/>
  <c r="E78" i="17"/>
  <c r="M59" i="17"/>
  <c r="M67" i="17"/>
  <c r="M75" i="17"/>
  <c r="J58" i="17"/>
  <c r="K59" i="17"/>
  <c r="E61" i="17"/>
  <c r="F62" i="17"/>
  <c r="G63" i="17"/>
  <c r="H64" i="17"/>
  <c r="I65" i="17"/>
  <c r="J66" i="17"/>
  <c r="K67" i="17"/>
  <c r="E69" i="17"/>
  <c r="F70" i="17"/>
  <c r="G71" i="17"/>
  <c r="H72" i="17"/>
  <c r="I73" i="17"/>
  <c r="J74" i="17"/>
  <c r="K75" i="17"/>
  <c r="F57" i="17"/>
  <c r="F88" i="17"/>
  <c r="G89" i="17"/>
  <c r="H90" i="17"/>
  <c r="I91" i="17"/>
  <c r="J92" i="17"/>
  <c r="K93" i="17"/>
  <c r="M79" i="17"/>
  <c r="G79" i="17"/>
  <c r="H80" i="17"/>
  <c r="I81" i="17"/>
  <c r="J82" i="17"/>
  <c r="K83" i="17"/>
  <c r="D79" i="17"/>
  <c r="M60" i="17"/>
  <c r="M68" i="17"/>
  <c r="M76" i="17"/>
  <c r="K58" i="17"/>
  <c r="E60" i="17"/>
  <c r="F61" i="17"/>
  <c r="G62" i="17"/>
  <c r="H63" i="17"/>
  <c r="I64" i="17"/>
  <c r="J65" i="17"/>
  <c r="K66" i="17"/>
  <c r="E68" i="17"/>
  <c r="F69" i="17"/>
  <c r="G70" i="17"/>
  <c r="H71" i="17"/>
  <c r="I72" i="17"/>
  <c r="J73" i="17"/>
  <c r="K74" i="17"/>
  <c r="E76" i="17"/>
  <c r="G57" i="17"/>
  <c r="G88" i="17"/>
  <c r="H89" i="17"/>
  <c r="I90" i="17"/>
  <c r="J91" i="17"/>
  <c r="K92" i="17"/>
  <c r="F87" i="17"/>
  <c r="M80" i="17"/>
  <c r="H79" i="17"/>
  <c r="I80" i="17"/>
  <c r="J81" i="17"/>
  <c r="K82" i="17"/>
  <c r="F78" i="17"/>
  <c r="D80" i="17"/>
  <c r="M61" i="17"/>
  <c r="M69" i="17"/>
  <c r="M57" i="17"/>
  <c r="E59" i="17"/>
  <c r="F60" i="17"/>
  <c r="G61" i="17"/>
  <c r="H62" i="17"/>
  <c r="I63" i="17"/>
  <c r="J64" i="17"/>
  <c r="K65" i="17"/>
  <c r="E67" i="17"/>
  <c r="F68" i="17"/>
  <c r="G69" i="17"/>
  <c r="H70" i="17"/>
  <c r="I71" i="17"/>
  <c r="J72" i="17"/>
  <c r="K73" i="17"/>
  <c r="E75" i="17"/>
  <c r="F76" i="17"/>
  <c r="H57" i="17"/>
  <c r="I93" i="17"/>
  <c r="E79" i="17"/>
  <c r="K78" i="17"/>
  <c r="I58" i="17"/>
  <c r="G64" i="17"/>
  <c r="K68" i="17"/>
  <c r="J75" i="17"/>
  <c r="H88" i="17"/>
  <c r="I89" i="17"/>
  <c r="J90" i="17"/>
  <c r="K91" i="17"/>
  <c r="E93" i="17"/>
  <c r="G87" i="17"/>
  <c r="M81" i="17"/>
  <c r="I79" i="17"/>
  <c r="J80" i="17"/>
  <c r="K81" i="17"/>
  <c r="E83" i="17"/>
  <c r="G78" i="17"/>
  <c r="D81" i="17"/>
  <c r="M62" i="17"/>
  <c r="M70" i="17"/>
  <c r="E58" i="17"/>
  <c r="F59" i="17"/>
  <c r="G60" i="17"/>
  <c r="H61" i="17"/>
  <c r="I62" i="17"/>
  <c r="J63" i="17"/>
  <c r="K64" i="17"/>
  <c r="E66" i="17"/>
  <c r="F67" i="17"/>
  <c r="G68" i="17"/>
  <c r="H69" i="17"/>
  <c r="I70" i="17"/>
  <c r="J71" i="17"/>
  <c r="K72" i="17"/>
  <c r="E74" i="17"/>
  <c r="F75" i="17"/>
  <c r="G76" i="17"/>
  <c r="I57" i="17"/>
  <c r="H92" i="17"/>
  <c r="K87" i="17"/>
  <c r="H82" i="17"/>
  <c r="M66" i="17"/>
  <c r="F63" i="17"/>
  <c r="J67" i="17"/>
  <c r="H73" i="17"/>
  <c r="I88" i="17"/>
  <c r="J89" i="17"/>
  <c r="K90" i="17"/>
  <c r="E92" i="17"/>
  <c r="F93" i="17"/>
  <c r="H87" i="17"/>
  <c r="M82" i="17"/>
  <c r="J79" i="17"/>
  <c r="K80" i="17"/>
  <c r="E82" i="17"/>
  <c r="F83" i="17"/>
  <c r="H78" i="17"/>
  <c r="D82" i="17"/>
  <c r="M63" i="17"/>
  <c r="M71" i="17"/>
  <c r="F58" i="17"/>
  <c r="G59" i="17"/>
  <c r="H60" i="17"/>
  <c r="I61" i="17"/>
  <c r="J62" i="17"/>
  <c r="K63" i="17"/>
  <c r="E65" i="17"/>
  <c r="F66" i="17"/>
  <c r="G67" i="17"/>
  <c r="H68" i="17"/>
  <c r="I69" i="17"/>
  <c r="J70" i="17"/>
  <c r="K71" i="17"/>
  <c r="E73" i="17"/>
  <c r="F74" i="17"/>
  <c r="G75" i="17"/>
  <c r="H76" i="17"/>
  <c r="J57" i="17"/>
  <c r="G91" i="17"/>
  <c r="F80" i="17"/>
  <c r="M58" i="17"/>
  <c r="E62" i="17"/>
  <c r="E70" i="17"/>
  <c r="K76" i="17"/>
  <c r="J88" i="17"/>
  <c r="K89" i="17"/>
  <c r="E91" i="17"/>
  <c r="F92" i="17"/>
  <c r="G93" i="17"/>
  <c r="I87" i="17"/>
  <c r="M83" i="17"/>
  <c r="K79" i="17"/>
  <c r="E81" i="17"/>
  <c r="F82" i="17"/>
  <c r="G83" i="17"/>
  <c r="I78" i="17"/>
  <c r="D83" i="17"/>
  <c r="M64" i="17"/>
  <c r="M72" i="17"/>
  <c r="G58" i="17"/>
  <c r="H59" i="17"/>
  <c r="I60" i="17"/>
  <c r="J61" i="17"/>
  <c r="K62" i="17"/>
  <c r="E64" i="17"/>
  <c r="F65" i="17"/>
  <c r="G66" i="17"/>
  <c r="H67" i="17"/>
  <c r="I68" i="17"/>
  <c r="J69" i="17"/>
  <c r="K70" i="17"/>
  <c r="E72" i="17"/>
  <c r="F73" i="17"/>
  <c r="G74" i="17"/>
  <c r="H75" i="17"/>
  <c r="I76" i="17"/>
  <c r="K57" i="17"/>
  <c r="F90" i="17"/>
  <c r="G81" i="17"/>
  <c r="M74" i="17"/>
  <c r="K60" i="17"/>
  <c r="I66" i="17"/>
  <c r="G72" i="17"/>
  <c r="K88" i="17"/>
  <c r="E90" i="17"/>
  <c r="F91" i="17"/>
  <c r="G92" i="17"/>
  <c r="H93" i="17"/>
  <c r="J87" i="17"/>
  <c r="M78" i="17"/>
  <c r="E80" i="17"/>
  <c r="F81" i="17"/>
  <c r="G82" i="17"/>
  <c r="H83" i="17"/>
  <c r="J78" i="17"/>
  <c r="D78" i="17"/>
  <c r="M65" i="17"/>
  <c r="M73" i="17"/>
  <c r="H58" i="17"/>
  <c r="I59" i="17"/>
  <c r="J60" i="17"/>
  <c r="K61" i="17"/>
  <c r="E63" i="17"/>
  <c r="F64" i="17"/>
  <c r="G65" i="17"/>
  <c r="H66" i="17"/>
  <c r="I67" i="17"/>
  <c r="J68" i="17"/>
  <c r="K69" i="17"/>
  <c r="E71" i="17"/>
  <c r="F72" i="17"/>
  <c r="G73" i="17"/>
  <c r="H74" i="17"/>
  <c r="I75" i="17"/>
  <c r="J76" i="17"/>
  <c r="E57" i="17"/>
  <c r="E89" i="17"/>
  <c r="I83" i="17"/>
  <c r="J59" i="17"/>
  <c r="H65" i="17"/>
  <c r="F71" i="17"/>
  <c r="I74" i="17"/>
  <c r="D64" i="17"/>
  <c r="D72" i="17"/>
  <c r="D67" i="17"/>
  <c r="D61" i="17"/>
  <c r="D65" i="17"/>
  <c r="D73" i="17"/>
  <c r="D58" i="17"/>
  <c r="D66" i="17"/>
  <c r="D74" i="17"/>
  <c r="D59" i="17"/>
  <c r="D75" i="17"/>
  <c r="D60" i="17"/>
  <c r="D68" i="17"/>
  <c r="D76" i="17"/>
  <c r="D62" i="17"/>
  <c r="D70" i="17"/>
  <c r="D63" i="17"/>
  <c r="D71" i="17"/>
  <c r="D69" i="17"/>
  <c r="D57" i="17"/>
  <c r="E55" i="17" a="1"/>
  <c r="E55" i="17" s="1"/>
  <c r="E52" i="17"/>
  <c r="E13" i="16" l="1"/>
  <c r="E16" i="16"/>
  <c r="E12" i="16"/>
  <c r="E17" i="16"/>
  <c r="E18" i="16"/>
  <c r="E14" i="16"/>
  <c r="E15" i="16"/>
  <c r="AT13" i="15" l="1"/>
  <c r="AT14" i="15"/>
  <c r="AT15" i="15"/>
  <c r="AT16" i="15"/>
  <c r="AT17" i="15"/>
  <c r="AT18" i="15"/>
  <c r="Z13" i="15"/>
  <c r="Z14" i="15"/>
  <c r="Z15" i="15"/>
  <c r="Z16" i="15"/>
  <c r="Z17" i="15"/>
  <c r="Z18" i="15"/>
  <c r="F13" i="15"/>
  <c r="F14" i="15"/>
  <c r="F15" i="15"/>
  <c r="F16" i="15"/>
  <c r="F17" i="15"/>
  <c r="F18" i="15"/>
  <c r="D13" i="15"/>
  <c r="D14" i="15"/>
  <c r="D15" i="15"/>
  <c r="W15" i="15" s="1"/>
  <c r="AQ15" i="15" s="1"/>
  <c r="D16" i="15"/>
  <c r="W16" i="15" s="1"/>
  <c r="D17" i="15"/>
  <c r="D18" i="15"/>
  <c r="W18" i="15" s="1"/>
  <c r="Y16" i="15"/>
  <c r="AS16" i="15"/>
  <c r="BM16" i="15"/>
  <c r="Y17" i="15"/>
  <c r="AS17" i="15"/>
  <c r="BM17" i="15"/>
  <c r="AA18" i="51"/>
  <c r="AA17" i="51"/>
  <c r="AA15" i="51"/>
  <c r="AA14" i="51"/>
  <c r="AA13" i="51"/>
  <c r="AA12" i="51"/>
  <c r="F8" i="51"/>
  <c r="H5" i="51"/>
  <c r="H5" i="50"/>
  <c r="F8" i="50"/>
  <c r="H5" i="49"/>
  <c r="AY14" i="49" s="1"/>
  <c r="Y13" i="15"/>
  <c r="Y18" i="49"/>
  <c r="Y17" i="49"/>
  <c r="Y16" i="49"/>
  <c r="Y14" i="49"/>
  <c r="Y13" i="49"/>
  <c r="AU12" i="49"/>
  <c r="Y12" i="49"/>
  <c r="F8" i="49"/>
  <c r="Y14" i="15"/>
  <c r="Y15" i="15"/>
  <c r="Y18" i="15"/>
  <c r="BM13" i="15"/>
  <c r="BM14" i="15"/>
  <c r="BM15" i="15"/>
  <c r="BM18" i="15"/>
  <c r="BM12" i="15"/>
  <c r="Y12" i="15"/>
  <c r="AS13" i="15"/>
  <c r="AS14" i="15"/>
  <c r="AS15" i="15"/>
  <c r="AS18" i="15"/>
  <c r="AS12" i="15"/>
  <c r="BN12" i="15"/>
  <c r="AT12" i="15"/>
  <c r="Z12" i="15"/>
  <c r="F12" i="15"/>
  <c r="D12" i="15"/>
  <c r="C12" i="16" l="1" a="1"/>
  <c r="C12" i="16" s="1"/>
  <c r="C17" i="16" a="1"/>
  <c r="AF16" i="15"/>
  <c r="L13" i="15"/>
  <c r="M13" i="15" s="1"/>
  <c r="L12" i="15"/>
  <c r="Q18" i="50"/>
  <c r="Q17" i="50"/>
  <c r="P12" i="50"/>
  <c r="Z13" i="49"/>
  <c r="Z14" i="49"/>
  <c r="Z15" i="49"/>
  <c r="Z18" i="49"/>
  <c r="Z16" i="49"/>
  <c r="Z17" i="49"/>
  <c r="F17" i="50"/>
  <c r="F18" i="50"/>
  <c r="F13" i="50"/>
  <c r="D13" i="50"/>
  <c r="D15" i="50"/>
  <c r="F16" i="50"/>
  <c r="D18" i="50"/>
  <c r="D14" i="50"/>
  <c r="F14" i="50"/>
  <c r="D16" i="50"/>
  <c r="F15" i="50"/>
  <c r="D17" i="50"/>
  <c r="D17" i="51"/>
  <c r="D18" i="51"/>
  <c r="AB13" i="51"/>
  <c r="F16" i="51"/>
  <c r="AB14" i="51"/>
  <c r="F17" i="51"/>
  <c r="AB15" i="51"/>
  <c r="F18" i="51"/>
  <c r="F15" i="51"/>
  <c r="D13" i="51"/>
  <c r="AB16" i="51"/>
  <c r="D14" i="51"/>
  <c r="AB17" i="51"/>
  <c r="D15" i="51"/>
  <c r="AB18" i="51"/>
  <c r="F13" i="51"/>
  <c r="F14" i="51"/>
  <c r="D16" i="51"/>
  <c r="W17" i="15"/>
  <c r="AQ17" i="15" s="1"/>
  <c r="BK15" i="15"/>
  <c r="BR15" i="15" s="1"/>
  <c r="AY15" i="15"/>
  <c r="AV13" i="49"/>
  <c r="F14" i="49"/>
  <c r="D18" i="49"/>
  <c r="AV14" i="49"/>
  <c r="F15" i="49"/>
  <c r="D13" i="49"/>
  <c r="AV15" i="49"/>
  <c r="F16" i="49"/>
  <c r="D14" i="49"/>
  <c r="AV17" i="49"/>
  <c r="F18" i="49"/>
  <c r="D17" i="49"/>
  <c r="AV16" i="49"/>
  <c r="F17" i="49"/>
  <c r="AV18" i="49"/>
  <c r="D15" i="49"/>
  <c r="D16" i="49"/>
  <c r="F13" i="49"/>
  <c r="AF18" i="15"/>
  <c r="AG18" i="15" s="1"/>
  <c r="L14" i="15"/>
  <c r="AQ18" i="15"/>
  <c r="AQ16" i="15"/>
  <c r="L16" i="15"/>
  <c r="M16" i="15" s="1"/>
  <c r="L18" i="15"/>
  <c r="R18" i="15" s="1"/>
  <c r="L15" i="15"/>
  <c r="M15" i="15" s="1"/>
  <c r="AF15" i="15"/>
  <c r="L17" i="15"/>
  <c r="M17" i="15" s="1"/>
  <c r="W14" i="15"/>
  <c r="W13" i="15"/>
  <c r="AB12" i="51"/>
  <c r="F12" i="50"/>
  <c r="F12" i="51"/>
  <c r="D12" i="51"/>
  <c r="D12" i="50"/>
  <c r="AV12" i="49"/>
  <c r="D12" i="49"/>
  <c r="Z12" i="49"/>
  <c r="F12" i="49"/>
  <c r="C17" i="16" l="1"/>
  <c r="C17" i="53" a="1"/>
  <c r="C17" i="53" s="1"/>
  <c r="L16" i="50"/>
  <c r="M16" i="50" s="1"/>
  <c r="C17" i="58" a="1"/>
  <c r="C17" i="58" s="1"/>
  <c r="C12" i="55" a="1"/>
  <c r="C12" i="55" s="1"/>
  <c r="E10" i="56" s="1" a="1"/>
  <c r="E10" i="56" s="1"/>
  <c r="C12" i="58" a="1"/>
  <c r="C12" i="58" s="1"/>
  <c r="L15" i="50"/>
  <c r="M15" i="50" s="1"/>
  <c r="L18" i="50"/>
  <c r="M18" i="50" s="1"/>
  <c r="C12" i="53" a="1"/>
  <c r="C12" i="53" s="1"/>
  <c r="L17" i="50"/>
  <c r="M17" i="50" s="1"/>
  <c r="C17" i="55" a="1"/>
  <c r="C17" i="55" s="1"/>
  <c r="L13" i="50"/>
  <c r="M13" i="50" s="1"/>
  <c r="T18" i="15"/>
  <c r="M18" i="15"/>
  <c r="R12" i="15"/>
  <c r="T12" i="15" s="1"/>
  <c r="M12" i="15"/>
  <c r="AM16" i="15"/>
  <c r="AN16" i="15" s="1"/>
  <c r="AG16" i="15"/>
  <c r="BG15" i="15"/>
  <c r="BH15" i="15" s="1"/>
  <c r="AZ15" i="15"/>
  <c r="BY15" i="15"/>
  <c r="BZ15" i="15" s="1"/>
  <c r="BS15" i="15"/>
  <c r="AM15" i="15"/>
  <c r="AN15" i="15" s="1"/>
  <c r="AG15" i="15"/>
  <c r="R14" i="15"/>
  <c r="T14" i="15" s="1"/>
  <c r="M14" i="15"/>
  <c r="M13" i="51"/>
  <c r="N13" i="51" s="1"/>
  <c r="L12" i="50"/>
  <c r="S16" i="50"/>
  <c r="U16" i="50" s="1"/>
  <c r="L14" i="50"/>
  <c r="M14" i="50" s="1"/>
  <c r="AZ13" i="49"/>
  <c r="AG13" i="49"/>
  <c r="AG12" i="49"/>
  <c r="L12" i="49"/>
  <c r="AM18" i="15"/>
  <c r="AN18" i="15" s="1"/>
  <c r="M16" i="51"/>
  <c r="N16" i="51" s="1"/>
  <c r="M18" i="51"/>
  <c r="N18" i="51" s="1"/>
  <c r="M15" i="51"/>
  <c r="N15" i="51" s="1"/>
  <c r="AZ12" i="49"/>
  <c r="M17" i="51"/>
  <c r="N17" i="51" s="1"/>
  <c r="M14" i="51"/>
  <c r="N14" i="51" s="1"/>
  <c r="AZ17" i="49"/>
  <c r="AZ15" i="49"/>
  <c r="AZ16" i="49"/>
  <c r="AZ14" i="49"/>
  <c r="AZ18" i="49"/>
  <c r="AG17" i="49"/>
  <c r="AH17" i="49" s="1"/>
  <c r="W17" i="49"/>
  <c r="AS17" i="49" s="1"/>
  <c r="AG18" i="49"/>
  <c r="AH18" i="49" s="1"/>
  <c r="W18" i="49"/>
  <c r="AS18" i="49" s="1"/>
  <c r="L16" i="49"/>
  <c r="M16" i="49" s="1"/>
  <c r="W16" i="49"/>
  <c r="AS16" i="49" s="1"/>
  <c r="AG16" i="49"/>
  <c r="AH16" i="49" s="1"/>
  <c r="W14" i="49"/>
  <c r="AS14" i="49" s="1"/>
  <c r="AG14" i="49"/>
  <c r="AH14" i="49" s="1"/>
  <c r="L15" i="49"/>
  <c r="M15" i="49" s="1"/>
  <c r="W15" i="49"/>
  <c r="AS15" i="49" s="1"/>
  <c r="AG15" i="49"/>
  <c r="AH15" i="49" s="1"/>
  <c r="W12" i="49"/>
  <c r="AS12" i="49" s="1"/>
  <c r="W13" i="49"/>
  <c r="AS13" i="49" s="1"/>
  <c r="L14" i="49"/>
  <c r="M14" i="49" s="1"/>
  <c r="L18" i="49"/>
  <c r="M18" i="49" s="1"/>
  <c r="L17" i="49"/>
  <c r="M17" i="49" s="1"/>
  <c r="L13" i="49"/>
  <c r="M13" i="49" s="1"/>
  <c r="AF17" i="15"/>
  <c r="AG17" i="15" s="1"/>
  <c r="Y16" i="51"/>
  <c r="AH16" i="51" s="1"/>
  <c r="Y18" i="51"/>
  <c r="AH18" i="51" s="1"/>
  <c r="Y12" i="51"/>
  <c r="AH12" i="51" s="1"/>
  <c r="M12" i="51"/>
  <c r="AE21" i="51"/>
  <c r="BK18" i="15"/>
  <c r="BR18" i="15" s="1"/>
  <c r="BS18" i="15" s="1"/>
  <c r="AY18" i="15"/>
  <c r="AZ18" i="15" s="1"/>
  <c r="Y17" i="51"/>
  <c r="AH17" i="51" s="1"/>
  <c r="BK16" i="15"/>
  <c r="BR16" i="15" s="1"/>
  <c r="BS16" i="15" s="1"/>
  <c r="AY16" i="15"/>
  <c r="AZ16" i="15" s="1"/>
  <c r="Y13" i="51"/>
  <c r="AH13" i="51" s="1"/>
  <c r="AI13" i="51" s="1"/>
  <c r="R17" i="15"/>
  <c r="Y15" i="51"/>
  <c r="AH15" i="51" s="1"/>
  <c r="R13" i="15"/>
  <c r="T13" i="15" s="1"/>
  <c r="R15" i="15"/>
  <c r="T15" i="15" s="1"/>
  <c r="Y14" i="51"/>
  <c r="R16" i="15"/>
  <c r="T16" i="15" s="1"/>
  <c r="BK17" i="15"/>
  <c r="BR17" i="15" s="1"/>
  <c r="BS17" i="15" s="1"/>
  <c r="AY17" i="15"/>
  <c r="AZ17" i="15" s="1"/>
  <c r="AQ13" i="15"/>
  <c r="AF13" i="15"/>
  <c r="AF14" i="15"/>
  <c r="AG14" i="15" s="1"/>
  <c r="AQ14" i="15"/>
  <c r="S15" i="50" l="1"/>
  <c r="U15" i="50" s="1"/>
  <c r="S13" i="50"/>
  <c r="U13" i="50" s="1"/>
  <c r="S17" i="50"/>
  <c r="U17" i="50" s="1"/>
  <c r="AO18" i="51"/>
  <c r="AP18" i="51" s="1"/>
  <c r="AI18" i="51"/>
  <c r="AO17" i="51"/>
  <c r="AI17" i="51"/>
  <c r="AO12" i="51"/>
  <c r="AP12" i="51" s="1"/>
  <c r="AI12" i="51"/>
  <c r="T12" i="51"/>
  <c r="V12" i="51" s="1"/>
  <c r="N12" i="51"/>
  <c r="AO16" i="51"/>
  <c r="AP16" i="51" s="1"/>
  <c r="AI16" i="51"/>
  <c r="AO15" i="51"/>
  <c r="AI15" i="51"/>
  <c r="S12" i="50"/>
  <c r="U12" i="50" s="1"/>
  <c r="M12" i="50"/>
  <c r="BH18" i="49"/>
  <c r="BI18" i="49" s="1"/>
  <c r="BA18" i="49"/>
  <c r="BH17" i="49"/>
  <c r="BA17" i="49"/>
  <c r="BH13" i="49"/>
  <c r="BI13" i="49" s="1"/>
  <c r="BA13" i="49"/>
  <c r="BH12" i="49"/>
  <c r="BA12" i="49"/>
  <c r="AO13" i="49"/>
  <c r="AP13" i="49" s="1"/>
  <c r="AH13" i="49"/>
  <c r="AO12" i="49"/>
  <c r="AH12" i="49"/>
  <c r="R12" i="49"/>
  <c r="M12" i="49"/>
  <c r="BH16" i="49"/>
  <c r="BI16" i="49" s="1"/>
  <c r="BA16" i="49"/>
  <c r="BH15" i="49"/>
  <c r="BI15" i="49" s="1"/>
  <c r="BA15" i="49"/>
  <c r="BH14" i="49"/>
  <c r="BI14" i="49" s="1"/>
  <c r="BA14" i="49"/>
  <c r="T17" i="15"/>
  <c r="D17" i="16" a="1"/>
  <c r="D17" i="16" s="1"/>
  <c r="F17" i="16" s="1"/>
  <c r="AM13" i="15"/>
  <c r="AN13" i="15" s="1"/>
  <c r="AG13" i="15"/>
  <c r="D12" i="16" a="1"/>
  <c r="D12" i="16" s="1"/>
  <c r="F12" i="16" s="1"/>
  <c r="G12" i="16" s="1"/>
  <c r="S18" i="50"/>
  <c r="U18" i="50" s="1"/>
  <c r="AH14" i="51"/>
  <c r="T15" i="51"/>
  <c r="AM17" i="15"/>
  <c r="AO16" i="49"/>
  <c r="AP16" i="49" s="1"/>
  <c r="AO15" i="49"/>
  <c r="AP15" i="49" s="1"/>
  <c r="AO18" i="49"/>
  <c r="AP18" i="49" s="1"/>
  <c r="T17" i="51"/>
  <c r="AO14" i="49"/>
  <c r="AP14" i="49" s="1"/>
  <c r="AO17" i="49"/>
  <c r="T16" i="51"/>
  <c r="V16" i="51" s="1"/>
  <c r="S14" i="50"/>
  <c r="R16" i="49"/>
  <c r="T16" i="49" s="1"/>
  <c r="R18" i="49"/>
  <c r="T18" i="49" s="1"/>
  <c r="R14" i="49"/>
  <c r="T14" i="49" s="1"/>
  <c r="R15" i="49"/>
  <c r="T15" i="49" s="1"/>
  <c r="R17" i="49"/>
  <c r="R13" i="49"/>
  <c r="T13" i="49" s="1"/>
  <c r="T13" i="51"/>
  <c r="V13" i="51" s="1"/>
  <c r="E10" i="17" a="1"/>
  <c r="E10" i="17" s="1"/>
  <c r="AO13" i="51"/>
  <c r="AP13" i="51" s="1"/>
  <c r="T14" i="51"/>
  <c r="V14" i="51" s="1"/>
  <c r="BG16" i="15"/>
  <c r="BH16" i="15" s="1"/>
  <c r="T18" i="51"/>
  <c r="V18" i="51" s="1"/>
  <c r="BK13" i="15"/>
  <c r="BR13" i="15" s="1"/>
  <c r="BS13" i="15" s="1"/>
  <c r="AY13" i="15"/>
  <c r="AZ13" i="15" s="1"/>
  <c r="BY16" i="15"/>
  <c r="BZ16" i="15" s="1"/>
  <c r="BG18" i="15"/>
  <c r="BH18" i="15" s="1"/>
  <c r="BK14" i="15"/>
  <c r="BR14" i="15" s="1"/>
  <c r="BS14" i="15" s="1"/>
  <c r="AY14" i="15"/>
  <c r="AZ14" i="15" s="1"/>
  <c r="BG17" i="15"/>
  <c r="BY18" i="15"/>
  <c r="BZ18" i="15" s="1"/>
  <c r="BY17" i="15"/>
  <c r="J10" i="56" a="1"/>
  <c r="E10" i="57" a="1"/>
  <c r="E10" i="57" s="1"/>
  <c r="AM14" i="15"/>
  <c r="AN14" i="15" s="1"/>
  <c r="BZ17" i="15" l="1"/>
  <c r="S17" i="16" a="1"/>
  <c r="S17" i="16" s="1"/>
  <c r="D17" i="55" a="1"/>
  <c r="D17" i="55" s="1"/>
  <c r="G17" i="16"/>
  <c r="F21" i="16"/>
  <c r="D9" i="21" s="1"/>
  <c r="F16" i="16"/>
  <c r="G16" i="16" s="1"/>
  <c r="F15" i="16"/>
  <c r="G15" i="16" s="1"/>
  <c r="F14" i="16"/>
  <c r="G14" i="16" s="1"/>
  <c r="I17" i="58" a="1"/>
  <c r="I17" i="58" s="1"/>
  <c r="AP17" i="51"/>
  <c r="D17" i="58" a="1"/>
  <c r="D17" i="58" s="1"/>
  <c r="V17" i="51"/>
  <c r="D12" i="58" a="1"/>
  <c r="D12" i="58" s="1"/>
  <c r="V15" i="51"/>
  <c r="AP15" i="51"/>
  <c r="AO14" i="51"/>
  <c r="AP14" i="51" s="1"/>
  <c r="AI14" i="51"/>
  <c r="U14" i="50"/>
  <c r="D12" i="55" a="1"/>
  <c r="F16" i="55" s="1"/>
  <c r="G16" i="55" s="1"/>
  <c r="BI17" i="49"/>
  <c r="N17" i="53" a="1"/>
  <c r="N17" i="53" s="1"/>
  <c r="BI12" i="49"/>
  <c r="N12" i="53" a="1"/>
  <c r="N12" i="53" s="1"/>
  <c r="D17" i="53" a="1"/>
  <c r="D17" i="53" s="1"/>
  <c r="T17" i="49"/>
  <c r="AP17" i="49"/>
  <c r="I17" i="53" a="1"/>
  <c r="I17" i="53" s="1"/>
  <c r="AP12" i="49"/>
  <c r="I12" i="53" a="1"/>
  <c r="I12" i="53" s="1"/>
  <c r="T12" i="49"/>
  <c r="D12" i="53" a="1"/>
  <c r="D12" i="53" s="1"/>
  <c r="N17" i="16" a="1"/>
  <c r="N17" i="16" s="1"/>
  <c r="BH17" i="15"/>
  <c r="AN17" i="15"/>
  <c r="I17" i="16" a="1"/>
  <c r="F18" i="16"/>
  <c r="G18" i="16" s="1"/>
  <c r="F13" i="16"/>
  <c r="G13" i="16" s="1"/>
  <c r="BY13" i="15"/>
  <c r="BZ13" i="15" s="1"/>
  <c r="J10" i="54" a="1"/>
  <c r="J10" i="57" a="1"/>
  <c r="BG13" i="15"/>
  <c r="BH13" i="15" s="1"/>
  <c r="BG14" i="15"/>
  <c r="BH14" i="15" s="1"/>
  <c r="J10" i="56"/>
  <c r="J33" i="56" s="1"/>
  <c r="K33" i="56"/>
  <c r="BY14" i="15"/>
  <c r="BZ14" i="15" s="1"/>
  <c r="E10" i="54" a="1"/>
  <c r="E10" i="54" s="1"/>
  <c r="V13" i="9"/>
  <c r="V15" i="9" s="1"/>
  <c r="F33" i="21"/>
  <c r="O15" i="5"/>
  <c r="I17" i="16" l="1"/>
  <c r="K17" i="16" s="1"/>
  <c r="K21" i="16" s="1"/>
  <c r="E9" i="21" s="1"/>
  <c r="K18" i="16"/>
  <c r="L18" i="16" s="1"/>
  <c r="I12" i="58" a="1"/>
  <c r="K13" i="58" s="1"/>
  <c r="L13" i="58" s="1"/>
  <c r="F16" i="58"/>
  <c r="G16" i="58" s="1"/>
  <c r="D12" i="55"/>
  <c r="F12" i="55" s="1"/>
  <c r="F15" i="55"/>
  <c r="G15" i="55" s="1"/>
  <c r="K16" i="53"/>
  <c r="L16" i="53" s="1"/>
  <c r="F18" i="58"/>
  <c r="G18" i="58" s="1"/>
  <c r="D12" i="21" a="1"/>
  <c r="D12" i="21" s="1"/>
  <c r="F20" i="16"/>
  <c r="D8" i="21" s="1"/>
  <c r="F7" i="16"/>
  <c r="P16" i="53"/>
  <c r="Q16" i="53" s="1"/>
  <c r="F16" i="53"/>
  <c r="G16" i="53" s="1"/>
  <c r="F14" i="55"/>
  <c r="G14" i="55" s="1"/>
  <c r="K15" i="53"/>
  <c r="L15" i="53" s="1"/>
  <c r="K14" i="53"/>
  <c r="L14" i="53" s="1"/>
  <c r="F13" i="55"/>
  <c r="G13" i="55" s="1"/>
  <c r="T13" i="16"/>
  <c r="T14" i="16"/>
  <c r="T16" i="16"/>
  <c r="T17" i="16"/>
  <c r="T18" i="16"/>
  <c r="T15" i="16"/>
  <c r="T12" i="16"/>
  <c r="K14" i="58"/>
  <c r="L14" i="58" s="1"/>
  <c r="F14" i="58"/>
  <c r="G14" i="58" s="1"/>
  <c r="F15" i="58"/>
  <c r="G15" i="58" s="1"/>
  <c r="K17" i="58"/>
  <c r="L17" i="58" s="1"/>
  <c r="K18" i="58"/>
  <c r="L18" i="58" s="1"/>
  <c r="J10" i="57"/>
  <c r="J51" i="57" s="1"/>
  <c r="K51" i="57"/>
  <c r="F17" i="53"/>
  <c r="G17" i="53" s="1"/>
  <c r="F18" i="53"/>
  <c r="G18" i="53" s="1"/>
  <c r="F12" i="58"/>
  <c r="G12" i="58" s="1"/>
  <c r="F13" i="58"/>
  <c r="G13" i="58" s="1"/>
  <c r="J10" i="54"/>
  <c r="F17" i="58"/>
  <c r="P12" i="53"/>
  <c r="Q12" i="53" s="1"/>
  <c r="P14" i="53"/>
  <c r="Q14" i="53" s="1"/>
  <c r="P15" i="53"/>
  <c r="Q15" i="53" s="1"/>
  <c r="F15" i="53"/>
  <c r="G15" i="53" s="1"/>
  <c r="K16" i="58" l="1"/>
  <c r="L16" i="58" s="1"/>
  <c r="L17" i="16"/>
  <c r="K15" i="58"/>
  <c r="L15" i="58" s="1"/>
  <c r="I12" i="58"/>
  <c r="K12" i="58" s="1"/>
  <c r="L12" i="58" s="1"/>
  <c r="M12" i="21" s="1" a="1"/>
  <c r="M12" i="21" s="1"/>
  <c r="G12" i="55"/>
  <c r="E11" i="56" s="1" a="1"/>
  <c r="F20" i="55"/>
  <c r="K8" i="21" s="1"/>
  <c r="F21" i="58"/>
  <c r="L9" i="21" s="1"/>
  <c r="G17" i="58"/>
  <c r="J12" i="57" s="1" a="1"/>
  <c r="K27" i="57" s="1"/>
  <c r="K21" i="58"/>
  <c r="M9" i="21" s="1"/>
  <c r="F20" i="58"/>
  <c r="L8" i="21" s="1"/>
  <c r="F21" i="53"/>
  <c r="H9" i="21" s="1"/>
  <c r="F7" i="55"/>
  <c r="F19" i="53"/>
  <c r="J30" i="57" a="1"/>
  <c r="K45" i="57" s="1"/>
  <c r="F7" i="58"/>
  <c r="J12" i="54" a="1"/>
  <c r="K27" i="54" s="1"/>
  <c r="K7" i="58" l="1"/>
  <c r="K20" i="58"/>
  <c r="M8" i="21" s="1"/>
  <c r="L12" i="21" a="1"/>
  <c r="L12" i="21" s="1"/>
  <c r="G26" i="56"/>
  <c r="F26" i="56"/>
  <c r="H26" i="56"/>
  <c r="I26" i="56"/>
  <c r="E11" i="56"/>
  <c r="E26" i="56" s="1"/>
  <c r="E12" i="57" a="1"/>
  <c r="E30" i="57" a="1"/>
  <c r="J30" i="57"/>
  <c r="J45" i="57" s="1"/>
  <c r="J12" i="57"/>
  <c r="J27" i="57" s="1"/>
  <c r="J12" i="54"/>
  <c r="J27" i="54" s="1"/>
  <c r="R27" i="56" l="1"/>
  <c r="R26" i="56"/>
  <c r="R25" i="56"/>
  <c r="T46" i="57"/>
  <c r="T45" i="57"/>
  <c r="T44" i="57"/>
  <c r="T27" i="54"/>
  <c r="T28" i="54"/>
  <c r="T26" i="54"/>
  <c r="T28" i="57"/>
  <c r="T26" i="57"/>
  <c r="T27" i="57"/>
  <c r="H27" i="57"/>
  <c r="G27" i="57"/>
  <c r="F27" i="57"/>
  <c r="I27" i="57"/>
  <c r="I45" i="57"/>
  <c r="H45" i="57"/>
  <c r="G45" i="57"/>
  <c r="F45" i="57"/>
  <c r="E30" i="57"/>
  <c r="E45" i="57" s="1"/>
  <c r="E12" i="57"/>
  <c r="E27" i="57" s="1"/>
  <c r="O17" i="5"/>
  <c r="O19" i="5" s="1"/>
  <c r="R46" i="57" l="1"/>
  <c r="R45" i="57"/>
  <c r="R44" i="57"/>
  <c r="U43" i="57" a="1"/>
  <c r="U43" i="57" s="1"/>
  <c r="M29" i="21" s="1"/>
  <c r="U44" i="57"/>
  <c r="U25" i="57" a="1"/>
  <c r="U25" i="57" s="1"/>
  <c r="L29" i="21" s="1"/>
  <c r="U26" i="57"/>
  <c r="S24" i="56" a="1"/>
  <c r="S24" i="56" s="1"/>
  <c r="S25" i="56"/>
  <c r="U25" i="54" a="1"/>
  <c r="U25" i="54" s="1"/>
  <c r="H29" i="21" s="1"/>
  <c r="U26" i="54"/>
  <c r="R27" i="57"/>
  <c r="R26" i="57"/>
  <c r="R28" i="57"/>
  <c r="O51" i="5"/>
  <c r="O53" i="5" s="1"/>
  <c r="V25" i="9"/>
  <c r="V27" i="9" s="1"/>
  <c r="O30" i="5"/>
  <c r="O32" i="5" s="1"/>
  <c r="O47" i="5"/>
  <c r="O49" i="5" s="1"/>
  <c r="O30" i="1"/>
  <c r="O32" i="1" s="1"/>
  <c r="J16" i="1"/>
  <c r="J15" i="1"/>
  <c r="J14" i="1"/>
  <c r="J13" i="1"/>
  <c r="J12" i="1"/>
  <c r="D16" i="1"/>
  <c r="D15" i="1"/>
  <c r="D14" i="1"/>
  <c r="D13" i="1"/>
  <c r="D12" i="1"/>
  <c r="D34" i="21"/>
  <c r="F34" i="21" s="1"/>
  <c r="D35" i="21"/>
  <c r="F35" i="21" s="1"/>
  <c r="D36" i="21"/>
  <c r="F36" i="21" s="1"/>
  <c r="D37" i="21"/>
  <c r="F37" i="21" s="1"/>
  <c r="D38" i="21"/>
  <c r="F38" i="21" s="1"/>
  <c r="D39" i="21"/>
  <c r="F39" i="21" s="1"/>
  <c r="D40" i="21"/>
  <c r="F40" i="21" s="1"/>
  <c r="D41" i="21"/>
  <c r="F41" i="21" s="1"/>
  <c r="D42" i="21"/>
  <c r="F42" i="21" s="1"/>
  <c r="D33" i="21"/>
  <c r="E34" i="21"/>
  <c r="E35" i="21"/>
  <c r="E36" i="21"/>
  <c r="E37" i="21"/>
  <c r="E38" i="21"/>
  <c r="E39" i="21"/>
  <c r="E40" i="21"/>
  <c r="E41" i="21"/>
  <c r="E42" i="21"/>
  <c r="E33" i="21"/>
  <c r="S25" i="57" l="1" a="1"/>
  <c r="S25" i="57" s="1"/>
  <c r="S43" i="57" a="1"/>
  <c r="S43" i="57" s="1"/>
  <c r="M28" i="21" s="1"/>
  <c r="S44" i="57"/>
  <c r="E17" i="55"/>
  <c r="F17" i="55" s="1"/>
  <c r="G17" i="55" s="1"/>
  <c r="E13" i="55"/>
  <c r="E15" i="55"/>
  <c r="E18" i="55"/>
  <c r="F18" i="55" s="1"/>
  <c r="G18" i="55" s="1"/>
  <c r="E12" i="55"/>
  <c r="E14" i="55"/>
  <c r="E16" i="55"/>
  <c r="O17" i="53"/>
  <c r="P17" i="53" s="1"/>
  <c r="Q17" i="53" s="1"/>
  <c r="O16" i="53"/>
  <c r="O18" i="53"/>
  <c r="P18" i="53" s="1"/>
  <c r="Q18" i="53" s="1"/>
  <c r="O15" i="53"/>
  <c r="O14" i="53"/>
  <c r="E13" i="53"/>
  <c r="F13" i="53" s="1"/>
  <c r="G13" i="53" s="1"/>
  <c r="E15" i="53"/>
  <c r="E14" i="53"/>
  <c r="F14" i="53" s="1"/>
  <c r="G14" i="53" s="1"/>
  <c r="E12" i="53"/>
  <c r="F12" i="53" s="1"/>
  <c r="G12" i="53" s="1"/>
  <c r="H12" i="21" s="1" a="1"/>
  <c r="H12" i="21" s="1"/>
  <c r="E18" i="53"/>
  <c r="E16" i="53"/>
  <c r="E17" i="53"/>
  <c r="O13" i="53"/>
  <c r="P13" i="53" s="1"/>
  <c r="Q13" i="53" s="1"/>
  <c r="O12" i="53"/>
  <c r="O14" i="16"/>
  <c r="O55" i="5"/>
  <c r="O57" i="5" s="1"/>
  <c r="O83" i="1"/>
  <c r="O85" i="1" s="1"/>
  <c r="K12" i="21" l="1" a="1"/>
  <c r="K12" i="21" s="1"/>
  <c r="J12" i="21" a="1"/>
  <c r="J12" i="21" s="1"/>
  <c r="E47" i="54" a="1"/>
  <c r="P20" i="53"/>
  <c r="J8" i="21" s="1"/>
  <c r="F21" i="55"/>
  <c r="K9" i="21" s="1"/>
  <c r="P21" i="53"/>
  <c r="J9" i="21" s="1"/>
  <c r="J47" i="54" a="1"/>
  <c r="K62" i="54" s="1"/>
  <c r="F20" i="53"/>
  <c r="H8" i="21" s="1"/>
  <c r="J18" i="53"/>
  <c r="K18" i="53" s="1"/>
  <c r="L18" i="53" s="1"/>
  <c r="J17" i="53"/>
  <c r="K17" i="53" s="1"/>
  <c r="L17" i="53" s="1"/>
  <c r="J16" i="53"/>
  <c r="J13" i="53"/>
  <c r="K13" i="53" s="1"/>
  <c r="L13" i="53" s="1"/>
  <c r="J14" i="53"/>
  <c r="J15" i="53"/>
  <c r="J12" i="53"/>
  <c r="K12" i="53" s="1"/>
  <c r="L12" i="53" s="1"/>
  <c r="O13" i="16"/>
  <c r="J17" i="16"/>
  <c r="O17" i="16"/>
  <c r="P17" i="16" s="1"/>
  <c r="Q17" i="16" s="1"/>
  <c r="J16" i="16"/>
  <c r="J13" i="16"/>
  <c r="O18" i="16"/>
  <c r="P18" i="16" s="1"/>
  <c r="Q18" i="16" s="1"/>
  <c r="O12" i="16"/>
  <c r="J15" i="16"/>
  <c r="O16" i="16"/>
  <c r="J14" i="16"/>
  <c r="O15" i="16"/>
  <c r="J12" i="16"/>
  <c r="J18" i="16"/>
  <c r="I12" i="21" l="1" a="1"/>
  <c r="I12" i="21" s="1"/>
  <c r="H62" i="54"/>
  <c r="G62" i="54"/>
  <c r="F62" i="54"/>
  <c r="I62" i="54"/>
  <c r="E47" i="54"/>
  <c r="E62" i="54" s="1"/>
  <c r="J11" i="56" a="1"/>
  <c r="K26" i="56" s="1"/>
  <c r="E12" i="54" a="1"/>
  <c r="K21" i="53"/>
  <c r="I9" i="21" s="1"/>
  <c r="J30" i="54" a="1"/>
  <c r="K45" i="54" s="1"/>
  <c r="K19" i="53"/>
  <c r="K20" i="53"/>
  <c r="I8" i="21" s="1"/>
  <c r="J47" i="54"/>
  <c r="J62" i="54" s="1"/>
  <c r="P19" i="16"/>
  <c r="F8" i="15"/>
  <c r="T62" i="54" l="1"/>
  <c r="T63" i="54"/>
  <c r="T61" i="54"/>
  <c r="R63" i="54"/>
  <c r="R62" i="54"/>
  <c r="R61" i="54"/>
  <c r="H27" i="54"/>
  <c r="G27" i="54"/>
  <c r="F27" i="54"/>
  <c r="I27" i="54"/>
  <c r="J11" i="56"/>
  <c r="J26" i="56" s="1"/>
  <c r="E12" i="54"/>
  <c r="E27" i="54" s="1"/>
  <c r="J30" i="54"/>
  <c r="J45" i="54" s="1"/>
  <c r="E30" i="54" a="1"/>
  <c r="W12" i="15"/>
  <c r="S60" i="54" l="1" a="1"/>
  <c r="S60" i="54" s="1"/>
  <c r="S61" i="54"/>
  <c r="U60" i="54" a="1"/>
  <c r="U60" i="54" s="1"/>
  <c r="J29" i="21" s="1"/>
  <c r="U61" i="54"/>
  <c r="T46" i="54"/>
  <c r="T45" i="54"/>
  <c r="T47" i="54"/>
  <c r="R28" i="54"/>
  <c r="R26" i="54"/>
  <c r="R27" i="54"/>
  <c r="T27" i="56"/>
  <c r="T26" i="56"/>
  <c r="T25" i="56"/>
  <c r="I45" i="54"/>
  <c r="H45" i="54"/>
  <c r="G45" i="54"/>
  <c r="F45" i="54"/>
  <c r="E30" i="54"/>
  <c r="E45" i="54" s="1"/>
  <c r="AQ12" i="15"/>
  <c r="AY12" i="15" s="1"/>
  <c r="AF12" i="15"/>
  <c r="E12" i="17" a="1"/>
  <c r="J10" i="17" a="1"/>
  <c r="R45" i="54" l="1"/>
  <c r="R47" i="54"/>
  <c r="R46" i="54"/>
  <c r="U44" i="54" a="1"/>
  <c r="U44" i="54" s="1"/>
  <c r="I29" i="21" s="1"/>
  <c r="U45" i="54"/>
  <c r="U24" i="56" a="1"/>
  <c r="U24" i="56" s="1"/>
  <c r="K29" i="21" s="1"/>
  <c r="U25" i="56"/>
  <c r="J28" i="21"/>
  <c r="S25" i="54" a="1"/>
  <c r="S25" i="54" s="1"/>
  <c r="BG12" i="15"/>
  <c r="AZ12" i="15"/>
  <c r="AM12" i="15"/>
  <c r="AG12" i="15"/>
  <c r="I29" i="17"/>
  <c r="H29" i="17"/>
  <c r="G29" i="17"/>
  <c r="F29" i="17"/>
  <c r="S26" i="54"/>
  <c r="BK12" i="15"/>
  <c r="BR12" i="15" s="1"/>
  <c r="J10" i="17"/>
  <c r="J55" i="17" s="1"/>
  <c r="K55" i="17"/>
  <c r="E12" i="17"/>
  <c r="E29" i="17" s="1"/>
  <c r="S44" i="54" l="1" a="1"/>
  <c r="S44" i="54" s="1"/>
  <c r="R30" i="17"/>
  <c r="R28" i="17"/>
  <c r="R29" i="17"/>
  <c r="H28" i="21"/>
  <c r="BY12" i="15"/>
  <c r="BS12" i="15"/>
  <c r="BH12" i="15"/>
  <c r="N12" i="16" a="1"/>
  <c r="I12" i="16" a="1"/>
  <c r="K14" i="16" s="1"/>
  <c r="L14" i="16" s="1"/>
  <c r="AN12" i="15"/>
  <c r="K28" i="21"/>
  <c r="S45" i="54"/>
  <c r="U18" i="16"/>
  <c r="V18" i="16" s="1"/>
  <c r="S28" i="17" l="1"/>
  <c r="S27" i="17" s="1" a="1"/>
  <c r="S27" i="17" s="1"/>
  <c r="N12" i="16"/>
  <c r="P16" i="16"/>
  <c r="Q16" i="16" s="1"/>
  <c r="I28" i="21"/>
  <c r="BZ12" i="15"/>
  <c r="S12" i="16" a="1"/>
  <c r="K15" i="16"/>
  <c r="L15" i="16" s="1"/>
  <c r="K13" i="16"/>
  <c r="L13" i="16" s="1"/>
  <c r="I12" i="16"/>
  <c r="K12" i="16" s="1"/>
  <c r="K16" i="16"/>
  <c r="L16" i="16" s="1"/>
  <c r="J34" i="17" a="1"/>
  <c r="K49" i="17" s="1"/>
  <c r="P21" i="16"/>
  <c r="F9" i="21" s="1"/>
  <c r="L12" i="16" l="1"/>
  <c r="E12" i="21" s="1" a="1"/>
  <c r="E12" i="21" s="1"/>
  <c r="K20" i="16"/>
  <c r="E8" i="21" s="1"/>
  <c r="S12" i="16"/>
  <c r="U16" i="16"/>
  <c r="V16" i="16" s="1"/>
  <c r="K7" i="16"/>
  <c r="P14" i="16"/>
  <c r="Q14" i="16" s="1"/>
  <c r="P15" i="16"/>
  <c r="Q15" i="16" s="1"/>
  <c r="U14" i="16"/>
  <c r="V14" i="16" s="1"/>
  <c r="U15" i="16"/>
  <c r="V15" i="16" s="1"/>
  <c r="P12" i="16"/>
  <c r="Q12" i="16" s="1"/>
  <c r="P13" i="16"/>
  <c r="Q13" i="16" s="1"/>
  <c r="U12" i="16"/>
  <c r="U13" i="16"/>
  <c r="V13" i="16" s="1"/>
  <c r="U17" i="16"/>
  <c r="U21" i="16" s="1"/>
  <c r="G9" i="21" s="1"/>
  <c r="J12" i="17" a="1"/>
  <c r="K29" i="17" s="1"/>
  <c r="J13" i="17" a="1"/>
  <c r="K30" i="17" s="1"/>
  <c r="J34" i="17"/>
  <c r="J49" i="17" s="1"/>
  <c r="V12" i="16" l="1"/>
  <c r="E14" i="17" s="1" a="1"/>
  <c r="U20" i="16"/>
  <c r="G8" i="21" s="1"/>
  <c r="E34" i="17" a="1"/>
  <c r="E34" i="17" s="1"/>
  <c r="E49" i="17" s="1"/>
  <c r="T48" i="17"/>
  <c r="T49" i="17"/>
  <c r="T50" i="17"/>
  <c r="F12" i="21" a="1"/>
  <c r="F12" i="21" s="1"/>
  <c r="V17" i="16"/>
  <c r="J14" i="17" s="1" a="1"/>
  <c r="K31" i="17" s="1"/>
  <c r="P20" i="16"/>
  <c r="F8" i="21" s="1"/>
  <c r="U19" i="16"/>
  <c r="U7" i="16"/>
  <c r="P7" i="16"/>
  <c r="J12" i="17"/>
  <c r="J29" i="17" s="1"/>
  <c r="J13" i="17"/>
  <c r="J30" i="17" s="1"/>
  <c r="F49" i="17" l="1"/>
  <c r="G49" i="17"/>
  <c r="H49" i="17"/>
  <c r="I49" i="17"/>
  <c r="T36" i="17"/>
  <c r="T35" i="17"/>
  <c r="T34" i="17"/>
  <c r="T28" i="17"/>
  <c r="T29" i="17"/>
  <c r="T30" i="17"/>
  <c r="U48" i="17"/>
  <c r="U47" i="17" s="1" a="1"/>
  <c r="U47" i="17" s="1"/>
  <c r="E29" i="21" s="1"/>
  <c r="G12" i="21" a="1"/>
  <c r="G12" i="21" s="1"/>
  <c r="I31" i="17"/>
  <c r="H31" i="17"/>
  <c r="G31" i="17"/>
  <c r="F31" i="17"/>
  <c r="J14" i="17"/>
  <c r="J31" i="17" s="1"/>
  <c r="E14" i="17"/>
  <c r="E31" i="17" s="1"/>
  <c r="E13" i="17" a="1"/>
  <c r="S26" i="57"/>
  <c r="R49" i="17" l="1"/>
  <c r="R48" i="17"/>
  <c r="R50" i="17"/>
  <c r="R40" i="17"/>
  <c r="R41" i="17"/>
  <c r="R39" i="17"/>
  <c r="U28" i="17"/>
  <c r="U27" i="17" s="1" a="1"/>
  <c r="U27" i="17" s="1"/>
  <c r="D29" i="21" s="1"/>
  <c r="U34" i="17"/>
  <c r="U33" i="17" s="1" a="1"/>
  <c r="U33" i="17" s="1"/>
  <c r="F29" i="21" s="1"/>
  <c r="T41" i="17"/>
  <c r="T40" i="17"/>
  <c r="T39" i="17"/>
  <c r="I30" i="17"/>
  <c r="H30" i="17"/>
  <c r="G30" i="17"/>
  <c r="F30" i="17"/>
  <c r="E13" i="17"/>
  <c r="E30" i="17" s="1"/>
  <c r="L28" i="21"/>
  <c r="S48" i="17" l="1"/>
  <c r="S47" i="17" s="1" a="1"/>
  <c r="S47" i="17" s="1"/>
  <c r="E28" i="21" s="1"/>
  <c r="U39" i="17"/>
  <c r="U38" i="17" s="1" a="1"/>
  <c r="U38" i="17" s="1"/>
  <c r="G29" i="21" s="1"/>
  <c r="S39" i="17"/>
  <c r="S38" i="17" s="1" a="1"/>
  <c r="S38" i="17" s="1"/>
  <c r="R36" i="17"/>
  <c r="R35" i="17"/>
  <c r="R34" i="17"/>
  <c r="D28" i="21"/>
  <c r="S34" i="17" l="1"/>
  <c r="S33" i="17" s="1" a="1"/>
  <c r="S33" i="17" s="1"/>
  <c r="G28" i="21"/>
  <c r="F28"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tc={0AB4046E-FAFB-4D6B-B1BA-6D897A55FD8E}</author>
  </authors>
  <commentList>
    <comment ref="V21" authorId="0" shapeId="0" xr:uid="{0AB4046E-FAFB-4D6B-B1BA-6D897A55FD8E}">
      <text>
        <t>[Comentario encadenado]
Su versión de Excel le permite leer este comentario encadenado; sin embargo, las ediciones que se apliquen se quitarán si el archivo se abre en una versión más reciente de Excel. Más información: https://go.microsoft.com/fwlink/?linkid=870924
Comentario:
    The values in the drop-down list do not correspond to the “climate-change multiplier” on the left-hand table. How can we fix this?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tc={8C2B976E-84CC-4FF9-9A46-2B3F2D8B885A}</author>
  </authors>
  <commentList>
    <comment ref="Q39" authorId="0" shapeId="0" xr:uid="{8C2B976E-84CC-4FF9-9A46-2B3F2D8B885A}">
      <text>
        <t>[Comentario encadenado]
Su versión de Excel le permite leer este comentario encadenado; sin embargo, las ediciones que se apliquen se quitarán si el archivo se abre en una versión más reciente de Excel. Más información: https://go.microsoft.com/fwlink/?linkid=870924
Comentario:
    The values in the drop-down list do not correspond to the “climate-change multiplier” on the left-hand table. How can we fix this?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<sst xmlns="http://schemas.openxmlformats.org/spreadsheetml/2006/main" count="3291" uniqueCount="885">
  <si>
    <t>Protección frente al cambio climático de los proyectos de agua y saneamiento - Peligros relacionados con el agua</t>
  </si>
  <si>
    <r>
      <rPr>
        <b/>
        <sz val="24"/>
        <color rgb="FF000000"/>
        <rFont val="Roboto"/>
      </rPr>
      <t>PASO</t>
    </r>
    <r>
      <rPr>
        <b/>
        <sz val="24"/>
        <color rgb="FF000000"/>
        <rFont val="Roboto"/>
      </rPr>
      <t> </t>
    </r>
    <r>
      <rPr>
        <b/>
        <sz val="24"/>
        <color rgb="FF000000"/>
        <rFont val="Roboto"/>
      </rPr>
      <t>1.</t>
    </r>
    <r>
      <rPr>
        <sz val="24"/>
        <color rgb="FF000000"/>
        <rFont val="Roboto"/>
      </rPr>
      <t xml:space="preserve"> </t>
    </r>
    <r>
      <rPr>
        <sz val="24"/>
        <color rgb="FF000000"/>
        <rFont val="Roboto"/>
      </rPr>
      <t xml:space="preserve">PUNTÚE </t>
    </r>
    <r>
      <rPr>
        <sz val="24"/>
        <color rgb="FF000000"/>
        <rFont val="Roboto"/>
      </rPr>
      <t xml:space="preserve">LA EXPOSICIÓN </t>
    </r>
    <r>
      <rPr>
        <sz val="24"/>
        <color rgb="FF000000"/>
        <rFont val="Roboto"/>
      </rPr>
      <t xml:space="preserve">junto </t>
    </r>
    <r>
      <rPr>
        <sz val="24"/>
        <color rgb="FF000000"/>
        <rFont val="Roboto"/>
      </rPr>
      <t>con la probabilidad de</t>
    </r>
    <r>
      <rPr>
        <sz val="24"/>
        <color rgb="FF000000"/>
        <rFont val="Roboto"/>
      </rPr>
      <t xml:space="preserve"> que se produzca un peligro climático</t>
    </r>
  </si>
  <si>
    <r>
      <rPr>
        <b/>
        <sz val="13"/>
        <color theme="1"/>
        <rFont val="Roboto"/>
      </rPr>
      <t>Cuadro </t>
    </r>
    <r>
      <rPr>
        <b/>
        <sz val="13"/>
        <color theme="1"/>
        <rFont val="Roboto"/>
      </rPr>
      <t>1.1.</t>
    </r>
    <r>
      <rPr>
        <b/>
        <sz val="13"/>
        <color theme="1"/>
        <rFont val="Roboto"/>
      </rPr>
      <t xml:space="preserve"> </t>
    </r>
    <r>
      <rPr>
        <sz val="13"/>
        <color theme="1"/>
        <rFont val="Roboto"/>
      </rPr>
      <t>Exposición a inundaciones</t>
    </r>
  </si>
  <si>
    <t xml:space="preserve">La exposición a inundaciones describe la propensión de una región a sufrir inundaciones fluviales o pluviales. Para determinar la exposición a inundaciones, los usuarios pueden recurrir a las bases de datos nacionales y consultar mapas de peligrosidad por inundaciones y de riesgo de inundación de la zona de interés.  Si no se dispone de dichos mapas, la exposición a inundaciones podría determinarse empíricamente, respondiendo a las preguntas de la lista que figura a continuación. </t>
  </si>
  <si>
    <t>Seleccione una opción del menú desplegable</t>
  </si>
  <si>
    <t xml:space="preserve">¿Cómo se realizará la evaluación? </t>
  </si>
  <si>
    <t>Indicadores empíricos</t>
  </si>
  <si>
    <t>Cumplimente las celdas blancas</t>
  </si>
  <si>
    <t>Pregunta</t>
  </si>
  <si>
    <t>Instrucciones</t>
  </si>
  <si>
    <t>[0]</t>
  </si>
  <si>
    <t>[1]</t>
  </si>
  <si>
    <t>[2]</t>
  </si>
  <si>
    <t>[3]</t>
  </si>
  <si>
    <t xml:space="preserve">    Facilite una puntuación de							[0 a 3]</t>
  </si>
  <si>
    <t>NO</t>
  </si>
  <si>
    <t>PROBABLE</t>
  </si>
  <si>
    <t>MUY PROBABLE</t>
  </si>
  <si>
    <t>SÍ</t>
  </si>
  <si>
    <t>P1.1</t>
  </si>
  <si>
    <t>P1.2</t>
  </si>
  <si>
    <t>P1.3</t>
  </si>
  <si>
    <t>P1.4</t>
  </si>
  <si>
    <t>* si su respuesta es afirmativa, responda también «Sí» a las preguntas P1.2 y P1.3</t>
  </si>
  <si>
    <t>** si su respuesta es afirmativa, responda también «Sí» a la pregunta P1.3</t>
  </si>
  <si>
    <t>Riesgo actual de inundación:</t>
  </si>
  <si>
    <r>
      <rPr>
        <b/>
        <sz val="13"/>
        <color theme="1"/>
        <rFont val="Roboto"/>
      </rPr>
      <t>Cuadro </t>
    </r>
    <r>
      <rPr>
        <b/>
        <sz val="13"/>
        <color theme="1"/>
        <rFont val="Roboto"/>
      </rPr>
      <t>1.2.</t>
    </r>
    <r>
      <rPr>
        <b/>
        <sz val="13"/>
        <color theme="1"/>
        <rFont val="Roboto"/>
      </rPr>
      <t xml:space="preserve"> </t>
    </r>
    <r>
      <rPr>
        <sz val="13"/>
        <color theme="1"/>
        <rFont val="Roboto"/>
      </rPr>
      <t xml:space="preserve"> </t>
    </r>
    <r>
      <rPr>
        <sz val="13"/>
        <color theme="1"/>
        <rFont val="Roboto"/>
      </rPr>
      <t>Exposición a sequías</t>
    </r>
  </si>
  <si>
    <t>P1.5</t>
  </si>
  <si>
    <t>¿Ha experimentado la región períodos de mayor sequía durante los últimos años?</t>
  </si>
  <si>
    <r>
      <rPr>
        <sz val="9"/>
        <color theme="1" tint="0.249977111117893"/>
        <rFont val="Roboto"/>
      </rPr>
      <t>Las sequías son per</t>
    </r>
    <r>
      <rPr>
        <sz val="9"/>
        <color theme="1" tint="0.249977111117893"/>
        <rFont val="Roboto"/>
      </rPr>
      <t>í</t>
    </r>
    <r>
      <rPr>
        <sz val="9"/>
        <color theme="1" tint="0.249977111117893"/>
        <rFont val="Roboto"/>
      </rPr>
      <t>odos prolongados de precipitaciones muy bajas que provocan escasez de agua.</t>
    </r>
    <r>
      <rPr>
        <sz val="9"/>
        <color theme="1" tint="0.249977111117893"/>
        <rFont val="Roboto"/>
      </rPr>
      <t xml:space="preserve"> </t>
    </r>
    <r>
      <rPr>
        <sz val="9"/>
        <color theme="1" tint="0.249977111117893"/>
        <rFont val="Roboto"/>
      </rPr>
      <t xml:space="preserve">Responda </t>
    </r>
    <r>
      <rPr>
        <b/>
        <sz val="9"/>
        <color theme="1" tint="0.249977111117893"/>
        <rFont val="Roboto"/>
      </rPr>
      <t>«Sí»</t>
    </r>
    <r>
      <rPr>
        <sz val="9"/>
        <color theme="1" tint="0.249977111117893"/>
        <rFont val="Roboto"/>
      </rPr>
      <t xml:space="preserve"> </t>
    </r>
    <r>
      <rPr>
        <sz val="9"/>
        <color theme="1" tint="0.249977111117893"/>
        <rFont val="Roboto"/>
      </rPr>
      <t xml:space="preserve">si </t>
    </r>
    <r>
      <rPr>
        <sz val="9"/>
        <color theme="1" tint="0.249977111117893"/>
        <rFont val="Roboto"/>
      </rPr>
      <t>el per</t>
    </r>
    <r>
      <rPr>
        <sz val="9"/>
        <color theme="1" tint="0.249977111117893"/>
        <rFont val="Roboto"/>
      </rPr>
      <t>í</t>
    </r>
    <r>
      <rPr>
        <sz val="9"/>
        <color theme="1" tint="0.249977111117893"/>
        <rFont val="Roboto"/>
      </rPr>
      <t xml:space="preserve">odo de sequía más reciente </t>
    </r>
    <r>
      <rPr>
        <sz val="9"/>
        <color theme="1" tint="0.249977111117893"/>
        <rFont val="Roboto"/>
      </rPr>
      <t>fue</t>
    </r>
    <r>
      <rPr>
        <sz val="9"/>
        <color theme="1" tint="0.249977111117893"/>
        <rFont val="Roboto"/>
      </rPr>
      <t xml:space="preserve"> hace menos de 25</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 probable</t>
    </r>
    <r>
      <rPr>
        <b/>
        <sz val="9"/>
        <color theme="1" tint="0.249977111117893"/>
        <rFont val="Roboto"/>
      </rPr>
      <t>»</t>
    </r>
    <r>
      <rPr>
        <sz val="9"/>
        <color theme="1" tint="0.249977111117893"/>
        <rFont val="Roboto"/>
      </rPr>
      <t xml:space="preserve"> si </t>
    </r>
    <r>
      <rPr>
        <sz val="9"/>
        <color theme="1" tint="0.249977111117893"/>
        <rFont val="Roboto"/>
      </rPr>
      <t>se registró</t>
    </r>
    <r>
      <rPr>
        <sz val="9"/>
        <color theme="1" tint="0.249977111117893"/>
        <rFont val="Roboto"/>
      </rPr>
      <t xml:space="preserve"> hace</t>
    </r>
    <r>
      <rPr>
        <sz val="9"/>
        <color theme="1" tint="0.249977111117893"/>
        <rFont val="Roboto"/>
      </rPr>
      <t xml:space="preserve"> 25</t>
    </r>
    <r>
      <rPr>
        <sz val="9"/>
        <color theme="1" tint="0.249977111117893"/>
        <rFont val="Roboto"/>
      </rPr>
      <t>-</t>
    </r>
    <r>
      <rPr>
        <sz val="9"/>
        <color theme="1" tint="0.249977111117893"/>
        <rFont val="Roboto"/>
      </rPr>
      <t>50</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sz val="9"/>
        <color theme="1" tint="0.249977111117893"/>
        <rFont val="Roboto"/>
      </rPr>
      <t xml:space="preserve"> si se produjo hace más de 50</t>
    </r>
    <r>
      <rPr>
        <sz val="9"/>
        <color theme="1" tint="0.249977111117893"/>
        <rFont val="Roboto"/>
      </rPr>
      <t> </t>
    </r>
    <r>
      <rPr>
        <sz val="9"/>
        <color theme="1" tint="0.249977111117893"/>
        <rFont val="Roboto"/>
      </rPr>
      <t>años</t>
    </r>
    <r>
      <rPr>
        <sz val="9"/>
        <color theme="1" tint="0.249977111117893"/>
        <rFont val="Roboto"/>
      </rPr>
      <t>; y</t>
    </r>
    <r>
      <rPr>
        <b/>
        <sz val="9"/>
        <color theme="1" tint="0.249977111117893"/>
        <rFont val="Roboto"/>
      </rPr>
      <t xml:space="preserve"> </t>
    </r>
    <r>
      <rPr>
        <b/>
        <sz val="9"/>
        <color theme="1" tint="0.249977111117893"/>
        <rFont val="Roboto"/>
      </rPr>
      <t>«</t>
    </r>
    <r>
      <rPr>
        <b/>
        <sz val="9"/>
        <color theme="1" tint="0.249977111117893"/>
        <rFont val="Roboto"/>
      </rPr>
      <t>N</t>
    </r>
    <r>
      <rPr>
        <b/>
        <sz val="9"/>
        <color theme="1" tint="0.249977111117893"/>
        <rFont val="Roboto"/>
      </rPr>
      <t>o</t>
    </r>
    <r>
      <rPr>
        <b/>
        <sz val="9"/>
        <color theme="1" tint="0.249977111117893"/>
        <rFont val="Roboto"/>
      </rPr>
      <t>»</t>
    </r>
    <r>
      <rPr>
        <sz val="9"/>
        <color theme="1" tint="0.249977111117893"/>
        <rFont val="Roboto"/>
      </rPr>
      <t xml:space="preserve"> si la región no ha sufrido sequías graves en el pasado.</t>
    </r>
    <r>
      <rPr>
        <sz val="9"/>
        <color theme="1" tint="0.249977111117893"/>
        <rFont val="Roboto"/>
      </rPr>
      <t xml:space="preserve"> </t>
    </r>
  </si>
  <si>
    <t>P1.6</t>
  </si>
  <si>
    <t xml:space="preserve">¿Ha experimentado recientemente la región un nivel críticamente bajo de agua en lagos, arroyos y embalses? </t>
  </si>
  <si>
    <r>
      <rPr>
        <sz val="9"/>
        <color theme="1" tint="0.249977111117893"/>
        <rFont val="Roboto"/>
      </rPr>
      <t xml:space="preserve"> </t>
    </r>
    <r>
      <rPr>
        <sz val="9"/>
        <color theme="1" tint="0.249977111117893"/>
        <rFont val="Roboto"/>
      </rPr>
      <t>Responda</t>
    </r>
    <r>
      <rPr>
        <b/>
        <sz val="9"/>
        <color theme="1" tint="0.249977111117893"/>
        <rFont val="Roboto"/>
      </rPr>
      <t xml:space="preserve"> </t>
    </r>
    <r>
      <rPr>
        <b/>
        <sz val="9"/>
        <color theme="1" tint="0.249977111117893"/>
        <rFont val="Roboto"/>
      </rPr>
      <t>«Sí»</t>
    </r>
    <r>
      <rPr>
        <sz val="9"/>
        <color theme="1" tint="0.249977111117893"/>
        <rFont val="Roboto"/>
      </rPr>
      <t xml:space="preserve"> cuando la escasez de agua sea generalizada y se han impuesto restricciones de agua</t>
    </r>
    <r>
      <rPr>
        <sz val="9"/>
        <color theme="1" tint="0.249977111117893"/>
        <rFont val="Roboto"/>
      </rPr>
      <t>;</t>
    </r>
    <r>
      <rPr>
        <sz val="9"/>
        <color theme="1" tint="0.249977111117893"/>
        <rFont val="Roboto"/>
      </rPr>
      <t xml:space="preserve"> </t>
    </r>
    <r>
      <rPr>
        <b/>
        <sz val="9"/>
        <color theme="1" tint="0.249977111117893"/>
        <rFont val="Roboto"/>
      </rPr>
      <t>«Muy probable»</t>
    </r>
    <r>
      <rPr>
        <sz val="9"/>
        <color theme="1" tint="0.249977111117893"/>
        <rFont val="Roboto"/>
      </rPr>
      <t xml:space="preserve"> si la escasez de agua es habitual</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la escasez de agua es inminente</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</si>
  <si>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P1.7</t>
  </si>
  <si>
    <t xml:space="preserve">¿Se han registrado recientemente pérdidas de cultivos o pastizales en la región? </t>
  </si>
  <si>
    <r>
      <rPr>
        <sz val="9"/>
        <color theme="1" tint="0.249977111117893"/>
        <rFont val="Roboto"/>
      </rPr>
      <t xml:space="preserve"> </t>
    </r>
    <r>
      <rPr>
        <sz val="9"/>
        <color theme="1" tint="0.249977111117893"/>
        <rFont val="Roboto"/>
      </rPr>
      <t xml:space="preserve">Responda </t>
    </r>
    <r>
      <rPr>
        <b/>
        <sz val="9"/>
        <color theme="1" tint="0.249977111117893"/>
        <rFont val="Roboto"/>
      </rPr>
      <t>«Sí»</t>
    </r>
    <r>
      <rPr>
        <b/>
        <sz val="9"/>
        <color theme="1" tint="0.249977111117893"/>
        <rFont val="Roboto"/>
      </rPr>
      <t xml:space="preserve"> </t>
    </r>
    <r>
      <rPr>
        <sz val="9"/>
        <color theme="1" tint="0.249977111117893"/>
        <rFont val="Roboto"/>
      </rPr>
      <t xml:space="preserve"> cuando las pérdidas de cultivos/pastizales sean importantes</t>
    </r>
    <r>
      <rPr>
        <sz val="9"/>
        <color theme="1" tint="0.249977111117893"/>
        <rFont val="Roboto"/>
      </rPr>
      <t>;</t>
    </r>
    <r>
      <rPr>
        <b/>
        <sz val="9"/>
        <color theme="1" tint="0.249977111117893"/>
        <rFont val="Roboto"/>
      </rPr>
      <t xml:space="preserve"> </t>
    </r>
    <r>
      <rPr>
        <b/>
        <sz val="9"/>
        <color theme="1" tint="0.249977111117893"/>
        <rFont val="Roboto"/>
      </rPr>
      <t>«Muy probable»</t>
    </r>
    <r>
      <rPr>
        <b/>
        <sz val="9"/>
        <color theme="1" tint="0.249977111117893"/>
        <rFont val="Roboto"/>
      </rPr>
      <t xml:space="preserve"> </t>
    </r>
    <r>
      <rPr>
        <sz val="9"/>
        <color theme="1" tint="0.249977111117893"/>
        <rFont val="Roboto"/>
      </rPr>
      <t xml:space="preserve"> si las pérdidas de cultivos/pastizales son probables</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se han observado algunos daños en cultivos/pastizales</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</si>
  <si>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 xml:space="preserve">Puntuación actual de sequía: </t>
  </si>
  <si>
    <t>Riesgo actual de sequía:</t>
  </si>
  <si>
    <t xml:space="preserve">¿Está ubicado el proyecto en una zona costera? </t>
  </si>
  <si>
    <r>
      <rPr>
        <b/>
        <sz val="12"/>
        <color rgb="FF000000"/>
        <rFont val="Roboto"/>
      </rPr>
      <t>Si NO</t>
    </r>
    <r>
      <rPr>
        <sz val="12"/>
        <color rgb="FF000000"/>
        <rFont val="Roboto"/>
      </rPr>
      <t xml:space="preserve">, pase a </t>
    </r>
    <r>
      <rPr>
        <sz val="12"/>
        <color rgb="FF000000"/>
        <rFont val="Roboto"/>
      </rPr>
      <t>la </t>
    </r>
    <r>
      <rPr>
        <sz val="12"/>
        <color rgb="FF000000"/>
        <rFont val="Roboto"/>
      </rPr>
      <t>P1.12</t>
    </r>
  </si>
  <si>
    <r>
      <rPr>
        <b/>
        <sz val="13"/>
        <color theme="1"/>
        <rFont val="Roboto"/>
      </rPr>
      <t>Cuadro </t>
    </r>
    <r>
      <rPr>
        <b/>
        <sz val="13"/>
        <color theme="1"/>
        <rFont val="Roboto"/>
      </rPr>
      <t>1.3.</t>
    </r>
    <r>
      <rPr>
        <b/>
        <sz val="13"/>
        <color theme="1"/>
        <rFont val="Roboto"/>
      </rPr>
      <t xml:space="preserve"> </t>
    </r>
    <r>
      <rPr>
        <sz val="13"/>
        <color theme="1"/>
        <rFont val="Roboto"/>
      </rPr>
      <t xml:space="preserve"> </t>
    </r>
    <r>
      <rPr>
        <sz val="13"/>
        <color theme="1"/>
        <rFont val="Roboto"/>
      </rPr>
      <t xml:space="preserve">Exposición a inundaciones costeras, </t>
    </r>
    <r>
      <rPr>
        <sz val="13"/>
        <color theme="1"/>
        <rFont val="Roboto"/>
      </rPr>
      <t xml:space="preserve">aumento </t>
    </r>
    <r>
      <rPr>
        <sz val="13"/>
        <color theme="1"/>
        <rFont val="Roboto"/>
      </rPr>
      <t>del nivel del mar y marejada</t>
    </r>
    <r>
      <rPr>
        <sz val="13"/>
        <color theme="1"/>
        <rFont val="Roboto"/>
      </rPr>
      <t>s</t>
    </r>
  </si>
  <si>
    <t>P1.8</t>
  </si>
  <si>
    <t xml:space="preserve">¿Está construido el proyecto en un litoral arenoso? ¿Ha retrocedido sustancialmente la línea de costa en los últimos 50 años? </t>
  </si>
  <si>
    <r>
      <rPr>
        <sz val="9"/>
        <color theme="1" tint="0.249977111117893"/>
        <rFont val="Roboto"/>
      </rPr>
      <t xml:space="preserve">Responda </t>
    </r>
    <r>
      <rPr>
        <b/>
        <sz val="9"/>
        <color theme="1" tint="0.249977111117893"/>
        <rFont val="Roboto"/>
      </rPr>
      <t>«Sí»</t>
    </r>
    <r>
      <rPr>
        <sz val="9"/>
        <color theme="1" tint="0.249977111117893"/>
        <rFont val="Roboto"/>
      </rPr>
      <t xml:space="preserve"> cuando haya indicios claros de que la costa se ha ido reduciendo</t>
    </r>
    <r>
      <rPr>
        <sz val="9"/>
        <color theme="1" tint="0.249977111117893"/>
        <rFont val="Roboto"/>
      </rPr>
      <t>, y</t>
    </r>
    <r>
      <rPr>
        <sz val="9"/>
        <color theme="1" tint="0.249977111117893"/>
        <rFont val="Roboto"/>
      </rPr>
      <t xml:space="preserve"> </t>
    </r>
    <r>
      <rPr>
        <sz val="9"/>
        <color theme="1" tint="0.249977111117893"/>
        <rFont val="Roboto"/>
      </rPr>
      <t>«No»</t>
    </r>
    <r>
      <rPr>
        <sz val="9"/>
        <color theme="1" tint="0.249977111117893"/>
        <rFont val="Roboto"/>
      </rPr>
      <t xml:space="preserve"> si no ha habido cambios obvios en la línea de </t>
    </r>
    <r>
      <rPr>
        <sz val="9"/>
        <color theme="1" tint="0.249977111117893"/>
        <rFont val="Roboto"/>
      </rPr>
      <t>costa en los últimos 50</t>
    </r>
    <r>
      <rPr>
        <sz val="9"/>
        <color theme="1" tint="0.249977111117893"/>
        <rFont val="Roboto"/>
      </rPr>
      <t> </t>
    </r>
    <r>
      <rPr>
        <sz val="9"/>
        <color theme="1" tint="0.249977111117893"/>
        <rFont val="Roboto"/>
      </rPr>
      <t>años.</t>
    </r>
    <r>
      <rPr>
        <sz val="9"/>
        <color theme="1" tint="0.249977111117893"/>
        <rFont val="Roboto"/>
      </rPr>
      <t xml:space="preserve"> </t>
    </r>
  </si>
  <si>
    <t>P1.9</t>
  </si>
  <si>
    <t>¿Es habitual que la zona del proyecto se vea afectada por mareas altas y olas destructivas provocadas por fuertes vientos?</t>
  </si>
  <si>
    <r>
      <rPr>
        <sz val="9"/>
        <color theme="1" tint="0.249977111117893"/>
        <rFont val="Roboto"/>
      </rPr>
      <t xml:space="preserve">Responda </t>
    </r>
    <r>
      <rPr>
        <b/>
        <sz val="9"/>
        <color theme="1" tint="0.249977111117893"/>
        <rFont val="Roboto"/>
      </rPr>
      <t>«</t>
    </r>
    <r>
      <rPr>
        <b/>
        <sz val="9"/>
        <color theme="1" tint="0.249977111117893"/>
        <rFont val="Roboto"/>
      </rPr>
      <t>SÍ</t>
    </r>
    <r>
      <rPr>
        <b/>
        <sz val="9"/>
        <color theme="1" tint="0.249977111117893"/>
        <rFont val="Roboto"/>
      </rPr>
      <t>»</t>
    </r>
    <r>
      <rPr>
        <sz val="9"/>
        <color theme="1" tint="0.249977111117893"/>
        <rFont val="Roboto"/>
      </rPr>
      <t xml:space="preserve"> cuando las mareas altas sean una amenaza habitual (y la protección costera insuficiente)</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t>
    </r>
    <r>
      <rPr>
        <b/>
        <sz val="9"/>
        <color theme="1" tint="0.249977111117893"/>
        <rFont val="Roboto"/>
      </rPr>
      <t xml:space="preserve"> probable</t>
    </r>
    <r>
      <rPr>
        <b/>
        <sz val="9"/>
        <color theme="1" tint="0.249977111117893"/>
        <rFont val="Roboto"/>
      </rPr>
      <t>»</t>
    </r>
    <r>
      <rPr>
        <sz val="9"/>
        <color theme="1" tint="0.249977111117893"/>
        <rFont val="Roboto"/>
      </rPr>
      <t xml:space="preserve"> si la zona está protegida por una barrera natural (</t>
    </r>
    <r>
      <rPr>
        <sz val="9"/>
        <color theme="1" tint="0.249977111117893"/>
        <rFont val="Roboto"/>
      </rPr>
      <t>p. ej.,</t>
    </r>
    <r>
      <rPr>
        <sz val="9"/>
        <color theme="1" tint="0.249977111117893"/>
        <rFont val="Roboto"/>
      </rPr>
      <t xml:space="preserve"> dunas costeras o un estuario pantanoso) que ralentiza el flujo en tierra de las aguas </t>
    </r>
    <r>
      <rPr>
        <sz val="9"/>
        <color theme="1" tint="0.249977111117893"/>
        <rFont val="Roboto"/>
      </rPr>
      <t xml:space="preserve">pluviales </t>
    </r>
    <r>
      <rPr>
        <sz val="9"/>
        <color theme="1" tint="0.249977111117893"/>
        <rFont val="Roboto"/>
      </rPr>
      <t>y brinda una cierta protección</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b/>
        <sz val="9"/>
        <color theme="1" tint="0.249977111117893"/>
        <rFont val="Roboto"/>
      </rPr>
      <t xml:space="preserve"> </t>
    </r>
    <r>
      <rPr>
        <sz val="9"/>
        <color theme="1" tint="0.249977111117893"/>
        <rFont val="Roboto"/>
      </rPr>
      <t xml:space="preserve">si la zona está protegida por la costa (mediante cualquier combinación de soluciones artificiales y naturales); y </t>
    </r>
    <r>
      <rPr>
        <b/>
        <sz val="9"/>
        <color theme="1" tint="0.249977111117893"/>
        <rFont val="Roboto"/>
      </rPr>
      <t>«</t>
    </r>
    <r>
      <rPr>
        <b/>
        <sz val="9"/>
        <color theme="1" tint="0.249977111117893"/>
        <rFont val="Roboto"/>
      </rPr>
      <t>No</t>
    </r>
    <r>
      <rPr>
        <b/>
        <sz val="9"/>
        <color theme="1" tint="0.249977111117893"/>
        <rFont val="Roboto"/>
      </rPr>
      <t>»</t>
    </r>
    <r>
      <rPr>
        <sz val="9"/>
        <color theme="1" tint="0.249977111117893"/>
        <rFont val="Roboto"/>
      </rPr>
      <t xml:space="preserve"> si la zona no está expuesta a mareas altas ni a olas destructivas.</t>
    </r>
    <r>
      <rPr>
        <sz val="9"/>
        <color theme="1" tint="0.249977111117893"/>
        <rFont val="Roboto"/>
      </rPr>
      <t xml:space="preserve"> </t>
    </r>
  </si>
  <si>
    <t>P1.10</t>
  </si>
  <si>
    <t xml:space="preserve">¿Ha cambiado el campo de dunas de la zona en los últimos 20 años?   </t>
  </si>
  <si>
    <t xml:space="preserve">Dado que el oleaje erosiona la costa y el viento arrastra la arena tierra adentro, se espera que se formen más dunas en el litoral. Es habitual que las dunas se muevan tierra adentro en las regiones que sufren el impacto de marejadas y la erosión costera. Es muy probable que el aumento del nivel del mar acelere las tendencias. </t>
  </si>
  <si>
    <t>P1.11</t>
  </si>
  <si>
    <t xml:space="preserve">¿Está ubicado el proyecto en un acantilado costero vulnerable? </t>
  </si>
  <si>
    <r>
      <rPr>
        <sz val="9"/>
        <color theme="1" tint="0.249977111117893"/>
        <rFont val="Roboto"/>
      </rPr>
      <t xml:space="preserve">Responda </t>
    </r>
    <r>
      <rPr>
        <b/>
        <sz val="9"/>
        <color theme="1" tint="0.249977111117893"/>
        <rFont val="Roboto"/>
      </rPr>
      <t>«</t>
    </r>
    <r>
      <rPr>
        <b/>
        <sz val="9"/>
        <color theme="1" tint="0.249977111117893"/>
        <rFont val="Roboto"/>
      </rPr>
      <t>S</t>
    </r>
    <r>
      <rPr>
        <b/>
        <sz val="9"/>
        <color theme="1" tint="0.249977111117893"/>
        <rFont val="Roboto"/>
      </rPr>
      <t>í</t>
    </r>
    <r>
      <rPr>
        <b/>
        <sz val="9"/>
        <color theme="1" tint="0.249977111117893"/>
        <rFont val="Roboto"/>
      </rPr>
      <t>»</t>
    </r>
    <r>
      <rPr>
        <sz val="9"/>
        <color theme="1" tint="0.249977111117893"/>
        <rFont val="Roboto"/>
      </rPr>
      <t xml:space="preserve"> cuando el proyecto esté ubicado en un acantilado costero vulnerable que experimenta frecuentes derrumbes de tierra y masas rocosas, agrietamientos pronunciados y formación de cuevas (</t>
    </r>
    <r>
      <rPr>
        <sz val="9"/>
        <color theme="1" tint="0.249977111117893"/>
        <rFont val="Roboto"/>
      </rPr>
      <t xml:space="preserve">señales </t>
    </r>
    <r>
      <rPr>
        <sz val="9"/>
        <color theme="1" tint="0.249977111117893"/>
        <rFont val="Roboto"/>
      </rPr>
      <t xml:space="preserve">de erosión costera y </t>
    </r>
    <r>
      <rPr>
        <sz val="9"/>
        <color theme="1" tint="0.249977111117893"/>
        <rFont val="Roboto"/>
      </rPr>
      <t xml:space="preserve">aumento </t>
    </r>
    <r>
      <rPr>
        <sz val="9"/>
        <color theme="1" tint="0.249977111117893"/>
        <rFont val="Roboto"/>
      </rPr>
      <t>del nivel del mar)</t>
    </r>
    <r>
      <rPr>
        <sz val="9"/>
        <color theme="1" tint="0.249977111117893"/>
        <rFont val="Roboto"/>
      </rPr>
      <t>,</t>
    </r>
    <r>
      <rPr>
        <sz val="9"/>
        <color theme="1" tint="0.249977111117893"/>
        <rFont val="Roboto"/>
      </rPr>
      <t xml:space="preserve"> y </t>
    </r>
    <r>
      <rPr>
        <b/>
        <sz val="9"/>
        <color theme="1" tint="0.249977111117893"/>
        <rFont val="Roboto"/>
      </rPr>
      <t>«</t>
    </r>
    <r>
      <rPr>
        <b/>
        <sz val="9"/>
        <color theme="1" tint="0.249977111117893"/>
        <rFont val="Roboto"/>
      </rPr>
      <t>No</t>
    </r>
    <r>
      <rPr>
        <b/>
        <sz val="9"/>
        <color theme="1" tint="0.249977111117893"/>
        <rFont val="Roboto"/>
      </rPr>
      <t>»</t>
    </r>
    <r>
      <rPr>
        <b/>
        <sz val="9"/>
        <color theme="1" tint="0.249977111117893"/>
        <rFont val="Roboto"/>
      </rPr>
      <t xml:space="preserve"> </t>
    </r>
    <r>
      <rPr>
        <sz val="9"/>
        <color theme="1" tint="0.249977111117893"/>
        <rFont val="Roboto"/>
      </rPr>
      <t>en todos los demás casos.</t>
    </r>
    <r>
      <rPr>
        <sz val="9"/>
        <color theme="1" tint="0.249977111117893"/>
        <rFont val="Roboto"/>
      </rPr>
      <t xml:space="preserve"> </t>
    </r>
  </si>
  <si>
    <t xml:space="preserve">Puntuación de inundación costera: </t>
  </si>
  <si>
    <t>Riesgo de inundación costera:</t>
  </si>
  <si>
    <r>
      <rPr>
        <b/>
        <sz val="13"/>
        <color theme="1"/>
        <rFont val="Roboto"/>
      </rPr>
      <t>Cuadro </t>
    </r>
    <r>
      <rPr>
        <b/>
        <sz val="13"/>
        <color theme="1"/>
        <rFont val="Roboto"/>
      </rPr>
      <t>1.4.</t>
    </r>
    <r>
      <rPr>
        <b/>
        <sz val="13"/>
        <color theme="1"/>
        <rFont val="Roboto"/>
      </rPr>
      <t xml:space="preserve"> </t>
    </r>
    <r>
      <rPr>
        <sz val="13"/>
        <color theme="1"/>
        <rFont val="Roboto"/>
      </rPr>
      <t xml:space="preserve"> </t>
    </r>
    <r>
      <rPr>
        <sz val="13"/>
        <color theme="1"/>
        <rFont val="Roboto"/>
      </rPr>
      <t>Exposición a aguas de calidad deficiente</t>
    </r>
  </si>
  <si>
    <t>P1.12</t>
  </si>
  <si>
    <t xml:space="preserve">¿Se caracteriza el área de servicio de la instalación por una intensa actividad agrícola? </t>
  </si>
  <si>
    <r>
      <rPr>
        <sz val="9"/>
        <color theme="1" tint="0.249977111117893"/>
        <rFont val="Roboto"/>
      </rPr>
      <t>El suelo</t>
    </r>
    <r>
      <rPr>
        <sz val="9"/>
        <color theme="1" tint="0.249977111117893"/>
        <rFont val="Roboto"/>
      </rPr>
      <t xml:space="preserve"> de las zonas de mayor actividad agrícola suele</t>
    </r>
    <r>
      <rPr>
        <sz val="9"/>
        <color theme="1" tint="0.249977111117893"/>
        <rFont val="Roboto"/>
      </rPr>
      <t xml:space="preserve"> ser rico</t>
    </r>
    <r>
      <rPr>
        <sz val="9"/>
        <color theme="1" tint="0.249977111117893"/>
        <rFont val="Roboto"/>
      </rPr>
      <t xml:space="preserve"> en PFAS</t>
    </r>
    <r>
      <rPr>
        <vertAlign val="superscript"/>
        <sz val="9"/>
        <color theme="1" tint="0.249977111117893"/>
        <rFont val="Roboto"/>
      </rPr>
      <t>1</t>
    </r>
    <r>
      <rPr>
        <sz val="9"/>
        <color theme="1" tint="0.249977111117893"/>
        <rFont val="Roboto"/>
      </rPr>
      <t>.</t>
    </r>
    <r>
      <rPr>
        <sz val="9"/>
        <color theme="1" tint="0.249977111117893"/>
        <rFont val="Roboto"/>
      </rPr>
      <t xml:space="preserve"> </t>
    </r>
    <r>
      <rPr>
        <sz val="9"/>
        <color theme="1" tint="0.249977111117893"/>
        <rFont val="Roboto"/>
      </rPr>
      <t>La acumulación de sedimentos contaminados en los embalses cercanos podría mermar su capacidad para suministrar agua potable.</t>
    </r>
    <r>
      <rPr>
        <sz val="9"/>
        <color theme="1" tint="0.249977111117893"/>
        <rFont val="Roboto"/>
      </rPr>
      <t xml:space="preserve"> </t>
    </r>
  </si>
  <si>
    <t>P1.13</t>
  </si>
  <si>
    <t>¿Han arrastrado las inundaciones anteriores tierra/sedimentos/materia orgánica a la toma de agua de la instalación (río o lago)?</t>
  </si>
  <si>
    <r>
      <rPr>
        <sz val="9"/>
        <color theme="1" tint="0.249977111117893"/>
        <rFont val="Roboto"/>
      </rPr>
      <t xml:space="preserve">Responda </t>
    </r>
    <r>
      <rPr>
        <b/>
        <sz val="9"/>
        <color theme="1" tint="0.249977111117893"/>
        <rFont val="Roboto"/>
      </rPr>
      <t>«</t>
    </r>
    <r>
      <rPr>
        <b/>
        <sz val="9"/>
        <color theme="1" tint="0.249977111117893"/>
        <rFont val="Roboto"/>
      </rPr>
      <t>S</t>
    </r>
    <r>
      <rPr>
        <b/>
        <sz val="9"/>
        <color theme="1" tint="0.249977111117893"/>
        <rFont val="Roboto"/>
      </rPr>
      <t>í</t>
    </r>
    <r>
      <rPr>
        <b/>
        <sz val="9"/>
        <color theme="1" tint="0.249977111117893"/>
        <rFont val="Roboto"/>
      </rPr>
      <t>»</t>
    </r>
    <r>
      <rPr>
        <sz val="9"/>
        <color theme="1" tint="0.249977111117893"/>
        <rFont val="Roboto"/>
      </rPr>
      <t xml:space="preserve"> cuando sea común </t>
    </r>
    <r>
      <rPr>
        <sz val="9"/>
        <color theme="1" tint="0.249977111117893"/>
        <rFont val="Roboto"/>
      </rPr>
      <t xml:space="preserve">la sedimentación en </t>
    </r>
    <r>
      <rPr>
        <sz val="9"/>
        <color theme="1" tint="0.249977111117893"/>
        <rFont val="Roboto"/>
      </rPr>
      <t xml:space="preserve">los </t>
    </r>
    <r>
      <rPr>
        <sz val="9"/>
        <color theme="1" tint="0.249977111117893"/>
        <rFont val="Roboto"/>
      </rPr>
      <t>embalse</t>
    </r>
    <r>
      <rPr>
        <sz val="9"/>
        <color theme="1" tint="0.249977111117893"/>
        <rFont val="Roboto"/>
      </rPr>
      <t>s</t>
    </r>
    <r>
      <rPr>
        <sz val="9"/>
        <color theme="1" tint="0.249977111117893"/>
        <rFont val="Roboto"/>
      </rPr>
      <t xml:space="preserve"> (y las actividades de dragado son</t>
    </r>
    <r>
      <rPr>
        <sz val="9"/>
        <color theme="1" tint="0.249977111117893"/>
        <rFont val="Roboto"/>
      </rPr>
      <t>,</t>
    </r>
    <r>
      <rPr>
        <sz val="9"/>
        <color theme="1" tint="0.249977111117893"/>
        <rFont val="Roboto"/>
      </rPr>
      <t xml:space="preserve"> por tanto</t>
    </r>
    <r>
      <rPr>
        <sz val="9"/>
        <color theme="1" tint="0.249977111117893"/>
        <rFont val="Roboto"/>
      </rPr>
      <t>,</t>
    </r>
    <r>
      <rPr>
        <sz val="9"/>
        <color theme="1" tint="0.249977111117893"/>
        <rFont val="Roboto"/>
      </rPr>
      <t xml:space="preserve"> habituales); </t>
    </r>
    <r>
      <rPr>
        <b/>
        <sz val="9"/>
        <color theme="1" tint="0.249977111117893"/>
        <rFont val="Roboto"/>
      </rPr>
      <t>«</t>
    </r>
    <r>
      <rPr>
        <b/>
        <sz val="9"/>
        <color theme="1" tint="0.249977111117893"/>
        <rFont val="Roboto"/>
      </rPr>
      <t>Muy probable</t>
    </r>
    <r>
      <rPr>
        <b/>
        <sz val="9"/>
        <color theme="1" tint="0.249977111117893"/>
        <rFont val="Roboto"/>
      </rPr>
      <t>»</t>
    </r>
    <r>
      <rPr>
        <sz val="9"/>
        <color theme="1" tint="0.249977111117893"/>
        <rFont val="Roboto"/>
      </rPr>
      <t xml:space="preserve"> si se dan circunstancias de sedimentación del suelo (o si se prevé un agravamiento del ritmo de sedimentación); </t>
    </r>
    <r>
      <rPr>
        <b/>
        <sz val="9"/>
        <color theme="1" tint="0.249977111117893"/>
        <rFont val="Roboto"/>
      </rPr>
      <t>«</t>
    </r>
    <r>
      <rPr>
        <b/>
        <sz val="9"/>
        <color theme="1" tint="0.249977111117893"/>
        <rFont val="Roboto"/>
      </rPr>
      <t>Probable</t>
    </r>
    <r>
      <rPr>
        <b/>
        <sz val="9"/>
        <color theme="1" tint="0.249977111117893"/>
        <rFont val="Roboto"/>
      </rPr>
      <t>»</t>
    </r>
    <r>
      <rPr>
        <sz val="9"/>
        <color theme="1" tint="0.249977111117893"/>
        <rFont val="Roboto"/>
      </rPr>
      <t xml:space="preserve"> si la sedimentación es inminente (</t>
    </r>
    <r>
      <rPr>
        <sz val="9"/>
        <color theme="1" tint="0.249977111117893"/>
        <rFont val="Roboto"/>
      </rPr>
      <t>p. ej.,</t>
    </r>
    <r>
      <rPr>
        <sz val="9"/>
        <color theme="1" tint="0.249977111117893"/>
        <rFont val="Roboto"/>
      </rPr>
      <t xml:space="preserve"> embalses rodeados por tierras sobrecultivadas)</t>
    </r>
    <r>
      <rPr>
        <sz val="9"/>
        <color theme="1" tint="0.249977111117893"/>
        <rFont val="Roboto"/>
      </rPr>
      <t>;</t>
    </r>
    <r>
      <rPr>
        <sz val="9"/>
        <color theme="1" tint="0.249977111117893"/>
        <rFont val="Roboto"/>
      </rPr>
      <t xml:space="preserve"> </t>
    </r>
    <r>
      <rPr>
        <sz val="9"/>
        <color theme="1" tint="0.249977111117893"/>
        <rFont val="Roboto"/>
      </rPr>
      <t xml:space="preserve">y </t>
    </r>
    <r>
      <rPr>
        <b/>
        <sz val="9"/>
        <color theme="1" tint="0.249977111117893"/>
        <rFont val="Roboto"/>
      </rPr>
      <t>«</t>
    </r>
    <r>
      <rPr>
        <b/>
        <sz val="9"/>
        <color theme="1" tint="0.249977111117893"/>
        <rFont val="Roboto"/>
      </rPr>
      <t>No</t>
    </r>
    <r>
      <rPr>
        <b/>
        <sz val="9"/>
        <color theme="1" tint="0.249977111117893"/>
        <rFont val="Roboto"/>
      </rPr>
      <t>»</t>
    </r>
    <r>
      <rPr>
        <sz val="9"/>
        <color theme="1" tint="0.249977111117893"/>
        <rFont val="Roboto"/>
      </rPr>
      <t xml:space="preserve"> en todos los demás casos.</t>
    </r>
    <r>
      <rPr>
        <sz val="9"/>
        <color theme="1" tint="0.249977111117893"/>
        <rFont val="Roboto"/>
      </rPr>
      <t xml:space="preserve"> </t>
    </r>
  </si>
  <si>
    <t>P1.14</t>
  </si>
  <si>
    <t>¿Es frecuente que en la zona de captación se produzcan crecidas repentinas y escorrentías superficiales cuando llueve?</t>
  </si>
  <si>
    <t xml:space="preserve">La escorrentía es un fenómeno en el que el agua de lluvia no se filtra en el suelo, sino que corre libremente por la superficie. Este fenómeno es más frecuente en regiones áridas, con poca vegetación y pendientes pronunciadas. </t>
  </si>
  <si>
    <r>
      <rPr>
        <vertAlign val="superscript"/>
        <sz val="11"/>
        <color theme="1"/>
        <rFont val="Calibri"/>
        <family val="2"/>
        <scheme val="minor"/>
      </rPr>
      <t xml:space="preserve">1 </t>
    </r>
    <r>
      <rPr>
        <sz val="11"/>
        <color theme="1"/>
        <rFont val="Calibri"/>
        <family val="2"/>
        <scheme val="minor"/>
      </rPr>
      <t>Sustancias perfluoroalquiladas y polifluoroalquiladas, por sus siglas en inglés.</t>
    </r>
  </si>
  <si>
    <t xml:space="preserve">Puntuación de contaminación del agua: </t>
  </si>
  <si>
    <t>Nivel de la contaminación del agua:</t>
  </si>
  <si>
    <t>Proyecciones de cambio climático</t>
  </si>
  <si>
    <t>`</t>
  </si>
  <si>
    <r>
      <rPr>
        <sz val="12"/>
        <color rgb="FF002060"/>
        <rFont val="Roboto"/>
      </rPr>
      <t>(1)</t>
    </r>
    <r>
      <rPr>
        <sz val="12"/>
        <color rgb="FF002060"/>
        <rFont val="Roboto"/>
      </rPr>
      <t> </t>
    </r>
    <r>
      <rPr>
        <sz val="12"/>
        <color rgb="FF002060"/>
        <rFont val="Roboto"/>
      </rPr>
      <t xml:space="preserve">Consulte las proyecciones climáticas regionales en el </t>
    </r>
    <r>
      <rPr>
        <sz val="12"/>
        <color rgb="FF002060"/>
        <rFont val="Roboto"/>
      </rPr>
      <t>a</t>
    </r>
    <r>
      <rPr>
        <sz val="12"/>
        <color rgb="FF002060"/>
        <rFont val="Roboto"/>
      </rPr>
      <t>tlas interactivo del</t>
    </r>
    <r>
      <rPr>
        <sz val="12"/>
        <color rgb="FF002060"/>
        <rFont val="Roboto"/>
      </rPr>
      <t> </t>
    </r>
    <r>
      <rPr>
        <sz val="12"/>
        <color rgb="FF002060"/>
        <rFont val="Roboto"/>
      </rPr>
      <t xml:space="preserve">IPCC (https://interactive-atlas.ipcc.ch) para determinar cómo cambiarán los </t>
    </r>
    <r>
      <rPr>
        <sz val="12"/>
        <color rgb="FF002060"/>
        <rFont val="Roboto"/>
      </rPr>
      <t xml:space="preserve">patrones </t>
    </r>
    <r>
      <rPr>
        <sz val="12"/>
        <color rgb="FF002060"/>
        <rFont val="Roboto"/>
      </rPr>
      <t>de precipitaciones, inundaciones y nivel del mar debido al cambio climático.</t>
    </r>
    <r>
      <rPr>
        <sz val="12"/>
        <color rgb="FF002060"/>
        <rFont val="Roboto"/>
      </rPr>
      <t xml:space="preserve"> </t>
    </r>
    <r>
      <rPr>
        <sz val="12"/>
        <color rgb="FF002060"/>
        <rFont val="Roboto"/>
      </rPr>
      <t>(2)</t>
    </r>
    <r>
      <rPr>
        <sz val="12"/>
        <color rgb="FF002060"/>
        <rFont val="Roboto"/>
      </rPr>
      <t> </t>
    </r>
    <r>
      <rPr>
        <sz val="12"/>
        <color rgb="FF002060"/>
        <rFont val="Roboto"/>
      </rPr>
      <t xml:space="preserve">Indique un </t>
    </r>
    <r>
      <rPr>
        <b/>
        <sz val="12"/>
        <color rgb="FF002060"/>
        <rFont val="Roboto"/>
      </rPr>
      <t>multiplicador del cambio climático</t>
    </r>
    <r>
      <rPr>
        <sz val="12"/>
        <color rgb="FF002060"/>
        <rFont val="Roboto"/>
      </rPr>
      <t xml:space="preserve"> [de 0,8 a 1,5] que se utilizará para la estimación de los niveles de exposición futuros.</t>
    </r>
    <r>
      <rPr>
        <sz val="12"/>
        <color rgb="FF002060"/>
        <rFont val="Roboto"/>
      </rPr>
      <t xml:space="preserve"> </t>
    </r>
    <r>
      <rPr>
        <sz val="12"/>
        <color rgb="FF002060"/>
        <rFont val="Roboto"/>
      </rPr>
      <t>Base su respuesta en la trayectoria del cambio (creciente o decreciente) y el nivel de confianza asociado (bajo, medio o alto).</t>
    </r>
    <r>
      <rPr>
        <sz val="12"/>
        <color rgb="FF002060"/>
        <rFont val="Roboto"/>
      </rPr>
      <t xml:space="preserve"> </t>
    </r>
    <r>
      <rPr>
        <sz val="12"/>
        <color rgb="FF002060"/>
        <rFont val="Roboto"/>
      </rPr>
      <t>Si la trayectoria del cambio es estable, el multiplicador del cambio climático debe ser igual a 1,0.</t>
    </r>
    <r>
      <rPr>
        <sz val="12"/>
        <color rgb="FF002060"/>
        <rFont val="Roboto"/>
      </rPr>
      <t xml:space="preserve"> </t>
    </r>
    <r>
      <rPr>
        <sz val="12"/>
        <color rgb="FF002060"/>
        <rFont val="Roboto"/>
      </rPr>
      <t xml:space="preserve">Cuando estén disponibles, consulte las proyecciones climáticas a escala reducida para </t>
    </r>
    <r>
      <rPr>
        <sz val="12"/>
        <color rgb="FF002060"/>
        <rFont val="Roboto"/>
      </rPr>
      <t xml:space="preserve">precisar </t>
    </r>
    <r>
      <rPr>
        <sz val="12"/>
        <color rgb="FF002060"/>
        <rFont val="Roboto"/>
      </rPr>
      <t>su respuesta.</t>
    </r>
  </si>
  <si>
    <r>
      <rPr>
        <b/>
        <sz val="13"/>
        <color rgb="FF000000"/>
        <rFont val="Roboto"/>
      </rPr>
      <t>Cuadro </t>
    </r>
    <r>
      <rPr>
        <b/>
        <sz val="13"/>
        <color rgb="FF000000"/>
        <rFont val="Roboto"/>
      </rPr>
      <t>1.5.</t>
    </r>
    <r>
      <rPr>
        <sz val="13"/>
        <color rgb="FF000000"/>
        <rFont val="Roboto"/>
      </rPr>
      <t xml:space="preserve"> </t>
    </r>
    <r>
      <rPr>
        <sz val="13"/>
        <color rgb="FF000000"/>
        <rFont val="Roboto"/>
      </rPr>
      <t>Proyecciones climáticas para el riesgo de inundaciones</t>
    </r>
  </si>
  <si>
    <t>Tendencia decreciente</t>
  </si>
  <si>
    <t>Tendencia creciente</t>
  </si>
  <si>
    <t>Multiplicador del cambio climático</t>
  </si>
  <si>
    <t xml:space="preserve">Confianza baja </t>
  </si>
  <si>
    <t xml:space="preserve">Confianza media </t>
  </si>
  <si>
    <t xml:space="preserve">Confianza alta </t>
  </si>
  <si>
    <t>P1.15</t>
  </si>
  <si>
    <r>
      <rPr>
        <sz val="9"/>
        <color rgb="FFC50DAB"/>
        <rFont val="Roboto"/>
      </rPr>
      <t>Tod</t>
    </r>
    <r>
      <rPr>
        <sz val="9"/>
        <color rgb="FFC50DAB"/>
        <rFont val="Roboto"/>
      </rPr>
      <t>as las ubicaciones</t>
    </r>
    <r>
      <rPr>
        <sz val="9"/>
        <color rgb="FFC50DAB"/>
        <rFont val="Roboto"/>
      </rPr>
      <t>:</t>
    </r>
    <r>
      <rPr>
        <sz val="9"/>
        <color rgb="FFC50DAB"/>
        <rFont val="Roboto"/>
      </rPr>
      <t xml:space="preserve"> </t>
    </r>
    <r>
      <rPr>
        <sz val="9"/>
        <color theme="1" tint="0.249977111117893"/>
        <rFont val="Roboto"/>
      </rPr>
      <t>¿Experimentará la región tormentas más fuertes y frecuentes en el futuro?</t>
    </r>
    <r>
      <rPr>
        <sz val="9"/>
        <color theme="1" tint="0.249977111117893"/>
        <rFont val="Roboto"/>
      </rPr>
      <t xml:space="preserve"> </t>
    </r>
    <r>
      <rPr>
        <sz val="9"/>
        <color theme="1" tint="0.249977111117893"/>
        <rFont val="Roboto"/>
      </rPr>
      <t>¿Dichas tendencias están aumentando o disminuyendo?</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</si>
  <si>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intensas </t>
    </r>
    <r>
      <rPr>
        <sz val="8"/>
        <color theme="1" tint="0.249977111117893"/>
        <rFont val="Roboto"/>
      </rPr>
      <t>para estimar el multiplicador del cambio climático.</t>
    </r>
  </si>
  <si>
    <t>P1.16</t>
  </si>
  <si>
    <r>
      <rPr>
        <sz val="9"/>
        <color rgb="FFC50DAB"/>
        <rFont val="Roboto"/>
      </rPr>
      <t>Regiones bajas cercanas a ríos y lagos:</t>
    </r>
    <r>
      <rPr>
        <sz val="9"/>
        <color theme="1" tint="0.249977111117893"/>
        <rFont val="Roboto"/>
      </rPr>
      <t xml:space="preserve"> </t>
    </r>
    <r>
      <rPr>
        <sz val="9"/>
        <color theme="1" tint="0.249977111117893"/>
        <rFont val="Roboto"/>
      </rPr>
      <t>¿Se prevé un aumento del riesgo de inundaciones fluviales?</t>
    </r>
    <r>
      <rPr>
        <sz val="9"/>
        <color theme="1" tint="0.249977111117893"/>
        <rFont val="Roboto"/>
      </rPr>
      <t xml:space="preserve"> </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</si>
  <si>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inundaciones fluviales</t>
    </r>
    <r>
      <rPr>
        <sz val="8"/>
        <color theme="1" tint="0.249977111117893"/>
        <rFont val="Roboto"/>
      </rPr>
      <t xml:space="preserve"> para estimar el multiplicador del cambio climático.</t>
    </r>
  </si>
  <si>
    <t xml:space="preserve">Puntuación futura de inundaciones: </t>
  </si>
  <si>
    <t xml:space="preserve">Riesgo futuro de inundaciones: </t>
  </si>
  <si>
    <r>
      <rPr>
        <b/>
        <sz val="13"/>
        <color rgb="FF000000"/>
        <rFont val="Roboto"/>
      </rPr>
      <t>Cuadro </t>
    </r>
    <r>
      <rPr>
        <b/>
        <sz val="13"/>
        <color rgb="FF000000"/>
        <rFont val="Roboto"/>
      </rPr>
      <t>1.6</t>
    </r>
    <r>
      <rPr>
        <sz val="13"/>
        <color rgb="FF000000"/>
        <rFont val="Roboto"/>
      </rPr>
      <t>.</t>
    </r>
    <r>
      <rPr>
        <sz val="13"/>
        <color rgb="FF000000"/>
        <rFont val="Roboto"/>
      </rPr>
      <t xml:space="preserve"> </t>
    </r>
    <r>
      <rPr>
        <sz val="13"/>
        <color rgb="FF000000"/>
        <rFont val="Roboto"/>
      </rPr>
      <t>Proyecciones climáticas sobre condiciones de sequía</t>
    </r>
  </si>
  <si>
    <t>P1.17</t>
  </si>
  <si>
    <r>
      <rPr>
        <sz val="9"/>
        <color theme="1"/>
        <rFont val="Roboto"/>
      </rPr>
      <t>¿</t>
    </r>
    <r>
      <rPr>
        <sz val="9"/>
        <color rgb="FF000000"/>
        <rFont val="Roboto"/>
      </rPr>
      <t>Se prevé que aumente el riesgo de sequía</t>
    </r>
    <r>
      <rPr>
        <sz val="9"/>
        <color theme="1"/>
        <rFont val="Roboto"/>
      </rPr>
      <t>?</t>
    </r>
  </si>
  <si>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aridez </t>
    </r>
    <r>
      <rPr>
        <sz val="8"/>
        <color theme="1" tint="0.249977111117893"/>
        <rFont val="Roboto"/>
      </rPr>
      <t>para estimar el multiplicador del cambio climático.</t>
    </r>
    <r>
      <rPr>
        <sz val="8"/>
        <color theme="1" tint="0.249977111117893"/>
        <rFont val="Roboto"/>
      </rPr>
      <t xml:space="preserve"> </t>
    </r>
    <r>
      <rPr>
        <sz val="8"/>
        <color theme="1" tint="0.249977111117893"/>
        <rFont val="Roboto"/>
      </rPr>
      <t xml:space="preserve">Si no están disponibles, base su respuesta en proyecciones anuales medias de temperatura/precipitaciones (es decir, </t>
    </r>
    <r>
      <rPr>
        <sz val="8"/>
        <color theme="1" tint="0.249977111117893"/>
        <rFont val="Roboto"/>
      </rPr>
      <t>cabe</t>
    </r>
    <r>
      <rPr>
        <sz val="8"/>
        <color theme="1" tint="0.249977111117893"/>
        <rFont val="Roboto"/>
      </rPr>
      <t xml:space="preserve"> esperar un aumento de las condiciones de sequía</t>
    </r>
    <r>
      <rPr>
        <sz val="8"/>
        <color theme="1" tint="0.249977111117893"/>
        <rFont val="Roboto"/>
      </rPr>
      <t xml:space="preserve"> si las temperaturas medias aumentan y las precipitaciones medias disminuyen al mismo tiempo).</t>
    </r>
    <r>
      <rPr>
        <sz val="8"/>
        <color theme="1" tint="0.249977111117893"/>
        <rFont val="Roboto"/>
      </rPr>
      <t xml:space="preserve"> </t>
    </r>
  </si>
  <si>
    <t>P1.18</t>
  </si>
  <si>
    <t>¿Cómo afectará el cambio climático a los patrones de precipitaciones medias anuales? ¿Se prevé que disminuyan las precipitaciones medias anuales?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</si>
  <si>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precipitaciones medias</t>
    </r>
    <r>
      <rPr>
        <sz val="8"/>
        <color theme="1" tint="0.249977111117893"/>
        <rFont val="Roboto"/>
      </rPr>
      <t xml:space="preserve"> para estimar el correspondiente multiplicador del cambio climático</t>
    </r>
    <r>
      <rPr>
        <vertAlign val="superscript"/>
        <sz val="8"/>
        <color theme="1" tint="0.249977111117893"/>
        <rFont val="Roboto"/>
      </rPr>
      <t>2</t>
    </r>
    <r>
      <rPr>
        <sz val="8"/>
        <color theme="1" tint="0.249977111117893"/>
        <rFont val="Roboto"/>
      </rPr>
      <t>.</t>
    </r>
    <r>
      <rPr>
        <sz val="8"/>
        <color theme="1" tint="0.249977111117893"/>
        <rFont val="Roboto"/>
      </rPr>
      <t xml:space="preserve"> </t>
    </r>
  </si>
  <si>
    <r>
      <rPr>
        <vertAlign val="superscript"/>
        <sz val="9"/>
        <color theme="1"/>
        <rFont val="Roboto"/>
      </rPr>
      <t>2</t>
    </r>
    <r>
      <rPr>
        <sz val="9"/>
        <color theme="1"/>
        <rFont val="Roboto"/>
      </rPr>
      <t xml:space="preserve"> Otra opción para usuarios con experiencia:</t>
    </r>
    <r>
      <rPr>
        <sz val="9"/>
        <color theme="1"/>
        <rFont val="Roboto"/>
      </rPr>
      <t xml:space="preserve"> </t>
    </r>
    <r>
      <rPr>
        <sz val="9"/>
        <color theme="1"/>
        <rFont val="Roboto"/>
      </rPr>
      <t>c</t>
    </r>
    <r>
      <rPr>
        <sz val="9"/>
        <color theme="1"/>
        <rFont val="Roboto"/>
      </rPr>
      <t xml:space="preserve">onsulte la base de datos nacional sobre el cambio climático y asigne una </t>
    </r>
    <r>
      <rPr>
        <sz val="9"/>
        <color theme="1"/>
        <rFont val="Roboto"/>
      </rPr>
      <t xml:space="preserve">puntuación al multiplicador del cambio climático </t>
    </r>
    <r>
      <rPr>
        <sz val="9"/>
        <color theme="1"/>
        <rFont val="Roboto"/>
      </rPr>
      <t>en función de</t>
    </r>
    <r>
      <rPr>
        <sz val="9"/>
        <color theme="1"/>
        <rFont val="Roboto"/>
      </rPr>
      <t xml:space="preserve"> la magnitud del cambio en el volumen total de precipitaciones anuales (o la tasa de cambio del volumen total de precipitaciones anuales) para un determinado escenario climático y horizonte temporal.</t>
    </r>
    <r>
      <rPr>
        <sz val="9"/>
        <color theme="1"/>
        <rFont val="Roboto"/>
      </rPr>
      <t xml:space="preserve"> </t>
    </r>
  </si>
  <si>
    <t>Puntuación futura de sequía:</t>
  </si>
  <si>
    <t xml:space="preserve">Riesgo futuro de sequía: </t>
  </si>
  <si>
    <r>
      <rPr>
        <b/>
        <sz val="13"/>
        <color rgb="FF000000"/>
        <rFont val="Roboto"/>
      </rPr>
      <t>Cuadro </t>
    </r>
    <r>
      <rPr>
        <b/>
        <sz val="13"/>
        <color rgb="FF000000"/>
        <rFont val="Roboto"/>
      </rPr>
      <t>1.7</t>
    </r>
    <r>
      <rPr>
        <sz val="13"/>
        <color rgb="FF000000"/>
        <rFont val="Roboto"/>
      </rPr>
      <t>.</t>
    </r>
    <r>
      <rPr>
        <sz val="13"/>
        <color rgb="FF000000"/>
        <rFont val="Roboto"/>
      </rPr>
      <t xml:space="preserve"> </t>
    </r>
    <r>
      <rPr>
        <sz val="13"/>
        <color rgb="FF000000"/>
        <rFont val="Roboto"/>
      </rPr>
      <t xml:space="preserve">Proyecciones climáticas de inundaciones costeras, </t>
    </r>
    <r>
      <rPr>
        <sz val="13"/>
        <color rgb="FF000000"/>
        <rFont val="Roboto"/>
      </rPr>
      <t xml:space="preserve">aumento </t>
    </r>
    <r>
      <rPr>
        <sz val="13"/>
        <color rgb="FF000000"/>
        <rFont val="Roboto"/>
      </rPr>
      <t>del nivel del mar y marejadas</t>
    </r>
  </si>
  <si>
    <t>P1.19</t>
  </si>
  <si>
    <t>¿Se prevé un aumento del riesgo de inundaciones costeras?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</si>
  <si>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inundaciones costeras </t>
    </r>
    <r>
      <rPr>
        <sz val="8"/>
        <color theme="1" tint="0.249977111117893"/>
        <rFont val="Roboto"/>
      </rPr>
      <t>para estimar el correspondiente multiplicador del cambio climático</t>
    </r>
    <r>
      <rPr>
        <vertAlign val="superscript"/>
        <sz val="8"/>
        <color theme="1" tint="0.249977111117893"/>
        <rFont val="Roboto"/>
      </rPr>
      <t>3</t>
    </r>
    <r>
      <rPr>
        <sz val="8"/>
        <color theme="1" tint="0.249977111117893"/>
        <rFont val="Roboto"/>
      </rPr>
      <t>.</t>
    </r>
  </si>
  <si>
    <t>P1.20</t>
  </si>
  <si>
    <t>¿Se prevé un aumento del nivel del mar en los próximos años?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</si>
  <si>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el </t>
    </r>
    <r>
      <rPr>
        <b/>
        <sz val="8"/>
        <color theme="1" tint="0.249977111117893"/>
        <rFont val="Roboto"/>
      </rPr>
      <t xml:space="preserve">nivel del mar </t>
    </r>
    <r>
      <rPr>
        <b/>
        <sz val="8"/>
        <color theme="1" tint="0.249977111117893"/>
        <rFont val="Roboto"/>
      </rPr>
      <t xml:space="preserve">relativo </t>
    </r>
    <r>
      <rPr>
        <sz val="8"/>
        <color theme="1" tint="0.249977111117893"/>
        <rFont val="Roboto"/>
      </rPr>
      <t>para estimar el correspondiente multiplicador del cambio climático.</t>
    </r>
  </si>
  <si>
    <t>P1.21</t>
  </si>
  <si>
    <t>¿Se prevé una intensificación de la erosión costera?</t>
  </si>
  <si>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erosión costera </t>
    </r>
    <r>
      <rPr>
        <sz val="8"/>
        <color theme="1" tint="0.249977111117893"/>
        <rFont val="Roboto"/>
      </rPr>
      <t>para estimar el correspondiente multiplicador del cambio climático.</t>
    </r>
  </si>
  <si>
    <t>Puntuación futura del aumento del nivel del mar:</t>
  </si>
  <si>
    <t xml:space="preserve">Riesgo futuro de aumento del nivel del mar: </t>
  </si>
  <si>
    <t xml:space="preserve">Puntuación futura de contaminación: </t>
  </si>
  <si>
    <t xml:space="preserve">Riesgo futuro de contaminación: </t>
  </si>
  <si>
    <r>
      <rPr>
        <sz val="14"/>
        <color rgb="FF660033"/>
        <rFont val="Roboto"/>
      </rPr>
      <t xml:space="preserve">Protección frente al cambio climático de los proyectos de agua y saneamiento - </t>
    </r>
    <r>
      <rPr>
        <b/>
        <sz val="14"/>
        <color rgb="FF660033"/>
        <rFont val="Roboto"/>
      </rPr>
      <t>Peligros relacionados con el agua</t>
    </r>
  </si>
  <si>
    <r>
      <rPr>
        <b/>
        <sz val="24"/>
        <color rgb="FF000000"/>
        <rFont val="Roboto"/>
      </rPr>
      <t>PASO</t>
    </r>
    <r>
      <rPr>
        <b/>
        <sz val="24"/>
        <color rgb="FF000000"/>
        <rFont val="Roboto"/>
      </rPr>
      <t> </t>
    </r>
    <r>
      <rPr>
        <b/>
        <sz val="24"/>
        <color rgb="FF000000"/>
        <rFont val="Roboto"/>
      </rPr>
      <t>2.</t>
    </r>
    <r>
      <rPr>
        <sz val="24"/>
        <color rgb="FF000000"/>
        <rFont val="Roboto"/>
      </rPr>
      <t xml:space="preserve"> </t>
    </r>
    <r>
      <rPr>
        <sz val="24"/>
        <color rgb="FF000000"/>
        <rFont val="Roboto"/>
      </rPr>
      <t xml:space="preserve">PUNTÚE </t>
    </r>
    <r>
      <rPr>
        <sz val="24"/>
        <color rgb="FF000000"/>
        <rFont val="Roboto"/>
      </rPr>
      <t xml:space="preserve">LA SENSIBILIDAD combinando los impactos y la capacidad de adaptación </t>
    </r>
    <r>
      <rPr>
        <sz val="24"/>
        <color rgb="FF000000"/>
        <rFont val="Roboto"/>
      </rPr>
      <t>inherente</t>
    </r>
  </si>
  <si>
    <t xml:space="preserve">Utilice el menú desplegable para seleccionar el tipo de proyecto: </t>
  </si>
  <si>
    <t>Recogida y tratamiento de aguas residuales</t>
  </si>
  <si>
    <r>
      <rPr>
        <b/>
        <sz val="13"/>
        <color theme="1"/>
        <rFont val="Roboto"/>
      </rPr>
      <t>Cuadro </t>
    </r>
    <r>
      <rPr>
        <b/>
        <sz val="13"/>
        <color theme="1"/>
        <rFont val="Roboto"/>
      </rPr>
      <t>2.1.</t>
    </r>
    <r>
      <rPr>
        <sz val="13"/>
        <color theme="1"/>
        <rFont val="Roboto"/>
      </rPr>
      <t xml:space="preserve"> </t>
    </r>
    <r>
      <rPr>
        <sz val="13"/>
        <color theme="1"/>
        <rFont val="Roboto"/>
      </rPr>
      <t>Evaluación de la sensibilidad a peligros relacionados con el agua basada en componentes</t>
    </r>
  </si>
  <si>
    <t>Selección de componentes</t>
  </si>
  <si>
    <t>Sensibilidad a precipitaciones e inundaciones intensas</t>
  </si>
  <si>
    <t>Capacidad de adaptación a precipitaciones e inundaciones intensas</t>
  </si>
  <si>
    <t xml:space="preserve">Puntuación de inundaciones  </t>
  </si>
  <si>
    <r>
      <rPr>
        <sz val="15"/>
        <color rgb="FF930352"/>
        <rFont val="Roboto"/>
      </rPr>
      <t xml:space="preserve">Continúe con la evaluación de las condiciones de </t>
    </r>
    <r>
      <rPr>
        <b/>
        <sz val="15"/>
        <color rgb="FF930352"/>
        <rFont val="Roboto"/>
      </rPr>
      <t>sequía</t>
    </r>
  </si>
  <si>
    <t>Sensibilidad a las sequías</t>
  </si>
  <si>
    <t>Capacidad de adaptación a las sequías</t>
  </si>
  <si>
    <t xml:space="preserve">Puntuación de sequía  </t>
  </si>
  <si>
    <r>
      <rPr>
        <sz val="10"/>
        <color rgb="FF930352"/>
        <rFont val="Roboto"/>
      </rPr>
      <t>Continúe con la evaluación de</t>
    </r>
    <r>
      <rPr>
        <sz val="10"/>
        <color rgb="FF930352"/>
        <rFont val="Roboto"/>
      </rPr>
      <t>l</t>
    </r>
    <r>
      <rPr>
        <sz val="10"/>
        <color rgb="FF930352"/>
        <rFont val="Roboto"/>
      </rPr>
      <t xml:space="preserve"> </t>
    </r>
    <r>
      <rPr>
        <b/>
        <sz val="10"/>
        <color rgb="FF930352"/>
        <rFont val="Roboto"/>
      </rPr>
      <t xml:space="preserve"> </t>
    </r>
    <r>
      <rPr>
        <b/>
        <sz val="10"/>
        <color rgb="FF930352"/>
        <rFont val="Roboto"/>
      </rPr>
      <t xml:space="preserve">aumento </t>
    </r>
    <r>
      <rPr>
        <b/>
        <sz val="10"/>
        <color rgb="FF930352"/>
        <rFont val="Roboto"/>
      </rPr>
      <t>del nivel del mar y de las marejadas</t>
    </r>
  </si>
  <si>
    <t>Sensibilidad al aumento del nivel del mar y a las marejadas</t>
  </si>
  <si>
    <t>Capacidad de adaptación al aumento del nivel del mar y a las marejadas</t>
  </si>
  <si>
    <t xml:space="preserve">Puntuación del aumento del nivel del mar  </t>
  </si>
  <si>
    <r>
      <rPr>
        <sz val="15"/>
        <color rgb="FF930352"/>
        <rFont val="Roboto"/>
      </rPr>
      <t xml:space="preserve">Continúe con la evaluación del </t>
    </r>
    <r>
      <rPr>
        <b/>
        <sz val="15"/>
        <color rgb="FF930352"/>
        <rFont val="Roboto"/>
      </rPr>
      <t>deterioro de las condiciones hídricas</t>
    </r>
  </si>
  <si>
    <t>Sensibilidad al deterioro de las condiciones hídricas</t>
  </si>
  <si>
    <t>Capacidad de adaptación al deterioro de las condiciones hídricas</t>
  </si>
  <si>
    <t xml:space="preserve">Puntuación del deterioro de las condiciones hídricas  </t>
  </si>
  <si>
    <t>Indique su puntuación en las celdas blancas</t>
  </si>
  <si>
    <t>P2.1</t>
  </si>
  <si>
    <t>P2.2</t>
  </si>
  <si>
    <t>P2.3</t>
  </si>
  <si>
    <t>P2.4</t>
  </si>
  <si>
    <t>P2.5</t>
  </si>
  <si>
    <t>P2.6</t>
  </si>
  <si>
    <t>P2.7</t>
  </si>
  <si>
    <t>P2.8</t>
  </si>
  <si>
    <t>P2.9</t>
  </si>
  <si>
    <t>P2.10</t>
  </si>
  <si>
    <t>P2.11</t>
  </si>
  <si>
    <t>P2.12</t>
  </si>
  <si>
    <t>P2.13</t>
  </si>
  <si>
    <t>P2.14</t>
  </si>
  <si>
    <t>P2.15</t>
  </si>
  <si>
    <t>P2.16</t>
  </si>
  <si>
    <t>P2.17</t>
  </si>
  <si>
    <t>P2.18</t>
  </si>
  <si>
    <t>P2.19</t>
  </si>
  <si>
    <t>P2.20</t>
  </si>
  <si>
    <t>P2.21</t>
  </si>
  <si>
    <t>P2.22</t>
  </si>
  <si>
    <t>P2.23</t>
  </si>
  <si>
    <t>P2.24</t>
  </si>
  <si>
    <t>P2.25</t>
  </si>
  <si>
    <t>P2.26</t>
  </si>
  <si>
    <t>P2.27</t>
  </si>
  <si>
    <t>Seleccione N/A en el menú desplegable para desactivar los componentes que no son aplicables al proyecto en cuestión.</t>
  </si>
  <si>
    <t xml:space="preserve">Basándose en experiencias anteriores, ¿cabe esperar que el componente siga siendo funcional (o sufra daños mínimos) en caso de inundación? </t>
  </si>
  <si>
    <t>¿Cuenta el componente con sistemas de protección en caso de tormentas e inundaciones? (p. ej., compuertas/barreras)?</t>
  </si>
  <si>
    <t>¿Puede el componente resistir/absorber un aumento del caudal de agua? (p. ej., a través de tuberías de mayor diámetro, mejores sistemas de drenaje, etc.)</t>
  </si>
  <si>
    <t xml:space="preserve">¿Puede el componente impedir/desviar un aumento del caudal de agua (p. ej., usando rebosaderos, aliviaderos de emergencia, etc.)? </t>
  </si>
  <si>
    <t xml:space="preserve">Puntuación media de la sensibilidad </t>
  </si>
  <si>
    <t>Sensibilidad del componente</t>
  </si>
  <si>
    <t>¿Se ha incluido en el diseño del componente alguna de las medidas de adaptación (indicadas en los cuadros 4.2 y 4.3 del paso 4)?</t>
  </si>
  <si>
    <t>¿Existen sistemas redundantes que puedan reducir el impacto en caso de fallos en el componente/proceso?  (p. ej., derivación de procesos, existencias de bombas disponibles, vías de acceso alternativas, sistemas de generación de energía de emergencia).</t>
  </si>
  <si>
    <t>En caso de fallo, ¿puede sustituirse (o restablecerse) rápidamente el componente (o la función que desempeña)?</t>
  </si>
  <si>
    <t>Puntuación final de la sensibilidad</t>
  </si>
  <si>
    <t xml:space="preserve">Nivel final de sensibilidad </t>
  </si>
  <si>
    <t>Basándose en experiencias anteriores, ¿se verá afectado el activo/proceso durante períodos de sequía prolongados?</t>
  </si>
  <si>
    <t xml:space="preserve">¿Puede adaptarse el componente a variaciones en los insumos/resultados (p. ej., cambios en el caudal o la disponibilidad de agua)?  </t>
  </si>
  <si>
    <t>¿Existen sistemas redundantes que puedan reducir el impacto en caso de fallos en el activo/proceso?</t>
  </si>
  <si>
    <t>¿Existe un plan de contingencia en caso de escasez de agua (p. ej., recursos hídricos alternativos, métodos de gestión para el ahorro de agua, etc.)?</t>
  </si>
  <si>
    <t>Basándose en experiencias anteriores, ¿cabe esperar que el componente siga siendo funcional (o sufra daños mínimos) en caso de mareas altas?</t>
  </si>
  <si>
    <t>¿Es el componente resistente al agua (es decir, sigue funcionando incluso cuando está expuesto a inundaciones compuestas o cuando está completamente inundado)?</t>
  </si>
  <si>
    <t xml:space="preserve">¿Puede el componente resistir oleajes más intensos? </t>
  </si>
  <si>
    <t xml:space="preserve">¿Puede el componente impedir o desviar un aumento del caudal de agua (p. ej., con desagües, bombas, compuertas/barreras, etc.)? </t>
  </si>
  <si>
    <t>¿Se ha incluido en el diseño del componente alguna de las medidas de adaptación (indicadas en el cuadro 4.2 del paso 4)?</t>
  </si>
  <si>
    <t xml:space="preserve">¿Existen sistemas redundantes que puedan reducir el impacto en caso de fallos en el componente? </t>
  </si>
  <si>
    <t>En caso de fallo, ¿puede sustituirse el componente rápidamente (o restablecerse la función que desempeña)?</t>
  </si>
  <si>
    <t>Basándose en experiencias anteriores, ¿se ha visto el componente expuesto alguna vez al deterioro de las condiciones hídricas y, aun así, ha seguido funcionando? Dejar en blanco si no hay precedentes de exposición al deterioro de las condiciones hídricas.</t>
  </si>
  <si>
    <t xml:space="preserve">¿Cuenta el componente con sistemas de protección en caso de deterioro de las condiciones hídricas (p. ej., pretratamiento, tecnologías de control, etc.)? </t>
  </si>
  <si>
    <t>En caso de fallo, ¿se puede sustituir/derivar rápidamente el activo/proceso?</t>
  </si>
  <si>
    <t xml:space="preserve">¿Puede adaptarse el componente a variaciones en los insumos/resultados (p. ej., nivel de contaminación de efluentes)?  </t>
  </si>
  <si>
    <t>COMPONENTE</t>
  </si>
  <si>
    <t>SELECCIÓN</t>
  </si>
  <si>
    <t>POSIBLES MODOS DE FALLO</t>
  </si>
  <si>
    <r>
      <rPr>
        <sz val="9"/>
        <color theme="0"/>
        <rFont val="Roboto"/>
      </rPr>
      <t>[0</t>
    </r>
    <r>
      <rPr>
        <b/>
        <sz val="9"/>
        <color theme="0"/>
        <rFont val="Roboto"/>
      </rPr>
      <t>:</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</si>
  <si>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r>
      <rPr>
        <sz val="9"/>
        <color theme="0"/>
        <rFont val="Roboto"/>
      </rPr>
      <t>[0:</t>
    </r>
    <r>
      <rPr>
        <sz val="9"/>
        <color theme="0"/>
        <rFont val="Roboto"/>
      </rPr>
      <t xml:space="preserve"> </t>
    </r>
    <r>
      <rPr>
        <sz val="9"/>
        <color theme="0"/>
        <rFont val="Roboto"/>
      </rPr>
      <t>S</t>
    </r>
    <r>
      <rPr>
        <sz val="9"/>
        <color theme="0"/>
        <rFont val="Roboto"/>
      </rPr>
      <t xml:space="preserve">í </t>
    </r>
    <r>
      <rPr>
        <b/>
        <sz val="9"/>
        <color theme="0"/>
        <rFont val="Roboto"/>
      </rPr>
      <t>| 1:</t>
    </r>
    <r>
      <rPr>
        <sz val="9"/>
        <color theme="0"/>
        <rFont val="Roboto"/>
      </rPr>
      <t xml:space="preserve"> </t>
    </r>
    <r>
      <rPr>
        <sz val="9"/>
        <color theme="0"/>
        <rFont val="Roboto"/>
      </rPr>
      <t>M</t>
    </r>
    <r>
      <rPr>
        <sz val="9"/>
        <color theme="0"/>
        <rFont val="Roboto"/>
      </rPr>
      <t xml:space="preserve">uy probable | </t>
    </r>
    <r>
      <rPr>
        <b/>
        <sz val="9"/>
        <color theme="0"/>
        <rFont val="Roboto"/>
      </rPr>
      <t>2:</t>
    </r>
    <r>
      <rPr>
        <sz val="9"/>
        <color theme="0"/>
        <rFont val="Roboto"/>
      </rPr>
      <t xml:space="preserve"> </t>
    </r>
    <r>
      <rPr>
        <sz val="9"/>
        <color theme="0"/>
        <rFont val="Roboto"/>
      </rPr>
      <t>P</t>
    </r>
    <r>
      <rPr>
        <sz val="9"/>
        <color theme="0"/>
        <rFont val="Roboto"/>
      </rPr>
      <t xml:space="preserve">robable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</si>
  <si>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t>[0: Sí | 1: Muy probable | 2: Probable | 3: No]</t>
  </si>
  <si>
    <t>[0 - 3]</t>
  </si>
  <si>
    <t>[Bajo | Medio | Alto]</t>
  </si>
  <si>
    <t>[3: Sí, más de una medida de alta eficiencia | 2: Sí, al menos una medida de alta eficiencia | 1: Sí, al menos una medida de baja eficiencia | 0: Ninguna medida de adaptación]</t>
  </si>
  <si>
    <t>[3: Sí | 2: Muy probable | 1: Probable | 0: No]</t>
  </si>
  <si>
    <t>[0-3]</t>
  </si>
  <si>
    <r>
      <rPr>
        <sz val="9"/>
        <color theme="0"/>
        <rFont val="Roboto"/>
      </rPr>
      <t>[0</t>
    </r>
    <r>
      <rPr>
        <b/>
        <sz val="9"/>
        <color theme="0"/>
        <rFont val="Roboto"/>
      </rPr>
      <t>:</t>
    </r>
    <r>
      <rPr>
        <sz val="9"/>
        <color theme="0"/>
        <rFont val="Roboto"/>
      </rPr>
      <t xml:space="preserve"> </t>
    </r>
    <r>
      <rPr>
        <sz val="9"/>
        <color theme="0"/>
        <rFont val="Roboto"/>
      </rPr>
      <t>N</t>
    </r>
    <r>
      <rPr>
        <sz val="9"/>
        <color theme="0"/>
        <rFont val="Roboto"/>
      </rPr>
      <t xml:space="preserve">o | </t>
    </r>
    <r>
      <rPr>
        <b/>
        <sz val="9"/>
        <color theme="0"/>
        <rFont val="Roboto"/>
      </rPr>
      <t>3</t>
    </r>
    <r>
      <rPr>
        <sz val="9"/>
        <color theme="0"/>
        <rFont val="Roboto"/>
      </rPr>
      <t>:</t>
    </r>
    <r>
      <rPr>
        <sz val="9"/>
        <color theme="0"/>
        <rFont val="Roboto"/>
      </rPr>
      <t xml:space="preserve"> </t>
    </r>
    <r>
      <rPr>
        <sz val="9"/>
        <color theme="0"/>
        <rFont val="Roboto"/>
      </rPr>
      <t>S</t>
    </r>
    <r>
      <rPr>
        <sz val="9"/>
        <color theme="0"/>
        <rFont val="Roboto"/>
      </rPr>
      <t>í]</t>
    </r>
  </si>
  <si>
    <t>[0: Mínimamente | 1: Moderadamente | 2: Sustancialmente | 3: Excesivamente]</t>
  </si>
  <si>
    <t>[0: Sí; 3: No]</t>
  </si>
  <si>
    <t>Activos, procesos, insumos y resultados</t>
  </si>
  <si>
    <t>Activo</t>
  </si>
  <si>
    <t>N/A</t>
  </si>
  <si>
    <t>Interconexiones</t>
  </si>
  <si>
    <r>
      <rPr>
        <b/>
        <sz val="24"/>
        <color rgb="FF000000"/>
        <rFont val="Roboto"/>
      </rPr>
      <t>PASO</t>
    </r>
    <r>
      <rPr>
        <b/>
        <sz val="24"/>
        <color rgb="FF000000"/>
        <rFont val="Roboto"/>
      </rPr>
      <t> </t>
    </r>
    <r>
      <rPr>
        <b/>
        <sz val="24"/>
        <color rgb="FF000000"/>
        <rFont val="Roboto"/>
      </rPr>
      <t>3.</t>
    </r>
    <r>
      <rPr>
        <sz val="24"/>
        <color rgb="FF000000"/>
        <rFont val="Roboto"/>
      </rPr>
      <t xml:space="preserve"> </t>
    </r>
    <r>
      <rPr>
        <sz val="24"/>
        <color rgb="FF000000"/>
        <rFont val="Roboto"/>
      </rPr>
      <t>EVAL</t>
    </r>
    <r>
      <rPr>
        <sz val="24"/>
        <color rgb="FF000000"/>
        <rFont val="Roboto"/>
      </rPr>
      <t>ÚE LOS</t>
    </r>
    <r>
      <rPr>
        <sz val="24"/>
        <color rgb="FF000000"/>
        <rFont val="Roboto"/>
      </rPr>
      <t xml:space="preserve"> RIESGOS </t>
    </r>
    <r>
      <rPr>
        <sz val="24"/>
        <color rgb="FF000000"/>
        <rFont val="Roboto"/>
      </rPr>
      <t>PROVOCADOS POR EL</t>
    </r>
    <r>
      <rPr>
        <sz val="24"/>
        <color rgb="FF000000"/>
        <rFont val="Roboto"/>
      </rPr>
      <t xml:space="preserve"> CAMBIO CLIMÁTICO</t>
    </r>
  </si>
  <si>
    <r>
      <rPr>
        <b/>
        <sz val="16"/>
        <color theme="1"/>
        <rFont val="Roboto"/>
      </rPr>
      <t>Cuadro</t>
    </r>
    <r>
      <rPr>
        <b/>
        <sz val="16"/>
        <color theme="1"/>
        <rFont val="Roboto"/>
      </rPr>
      <t> </t>
    </r>
    <r>
      <rPr>
        <b/>
        <sz val="16"/>
        <color theme="1"/>
        <rFont val="Roboto"/>
      </rPr>
      <t xml:space="preserve">3.1 - Resumen del perfil de riesgo del proyecto </t>
    </r>
    <r>
      <rPr>
        <sz val="16"/>
        <color rgb="FF000000"/>
        <rFont val="Roboto"/>
      </rPr>
      <t xml:space="preserve">(cumplimentado automáticamente usando </t>
    </r>
    <r>
      <rPr>
        <sz val="16"/>
        <color rgb="FF000000"/>
        <rFont val="Roboto"/>
      </rPr>
      <t>la información introducida en</t>
    </r>
    <r>
      <rPr>
        <sz val="16"/>
        <color rgb="FF000000"/>
        <rFont val="Roboto"/>
      </rPr>
      <t xml:space="preserve"> las hojas anteriores)</t>
    </r>
  </si>
  <si>
    <t>PRECIPITACIONES EXTREMAS E INUNDACIONES</t>
  </si>
  <si>
    <t>SEQUÍAS</t>
  </si>
  <si>
    <t>AUMENTO DEL NIVEL DEL MAR Y MAREJADAS</t>
  </si>
  <si>
    <t>DETERIORO DE LAS CONDICIONES HÍDRICAS</t>
  </si>
  <si>
    <t>COMPONENTES/ PROCESOS</t>
  </si>
  <si>
    <t>Puntuación de sensibilidad</t>
  </si>
  <si>
    <t>Puntuación de exposición</t>
  </si>
  <si>
    <t>Puntuación de riesgo</t>
  </si>
  <si>
    <t>Nivel de riesgo</t>
  </si>
  <si>
    <t>Solo figuran en la lista componentes/procesos activos. Para activar/desactivar componentes diríjase a la pestaña Water-Step 2</t>
  </si>
  <si>
    <t>[0 -3]</t>
  </si>
  <si>
    <t>[0 -9]</t>
  </si>
  <si>
    <t>(Datos transferidos del paso 2)</t>
  </si>
  <si>
    <t>(Datos transferidos del paso 1)</t>
  </si>
  <si>
    <t>Riesgo = Sensibilidad x Exposición</t>
  </si>
  <si>
    <r>
      <rPr>
        <b/>
        <sz val="24"/>
        <color rgb="FF000000"/>
        <rFont val="Roboto"/>
      </rPr>
      <t>PASO</t>
    </r>
    <r>
      <rPr>
        <b/>
        <sz val="24"/>
        <color rgb="FF000000"/>
        <rFont val="Roboto"/>
      </rPr>
      <t> </t>
    </r>
    <r>
      <rPr>
        <b/>
        <sz val="24"/>
        <color rgb="FF000000"/>
        <rFont val="Roboto"/>
      </rPr>
      <t>4.</t>
    </r>
    <r>
      <rPr>
        <sz val="24"/>
        <color rgb="FF000000"/>
        <rFont val="Roboto"/>
      </rPr>
      <t xml:space="preserve"> </t>
    </r>
    <r>
      <rPr>
        <sz val="24"/>
        <color rgb="FF000000"/>
        <rFont val="Roboto"/>
      </rPr>
      <t>SELECCIONE MEDIDAS DE ADAPTACIÓN Y COMPRUEBE LA</t>
    </r>
    <r>
      <rPr>
        <sz val="24"/>
        <color rgb="FF000000"/>
        <rFont val="Roboto"/>
      </rPr>
      <t xml:space="preserve"> PROTECCIÓN FRENTE AL CAMBIO CLIMÁTICO</t>
    </r>
  </si>
  <si>
    <t xml:space="preserve">Tipo de instalación: </t>
  </si>
  <si>
    <r>
      <rPr>
        <b/>
        <sz val="13"/>
        <color theme="1"/>
        <rFont val="Roboto"/>
      </rPr>
      <t>Cuadro</t>
    </r>
    <r>
      <rPr>
        <b/>
        <sz val="13"/>
        <color theme="1"/>
        <rFont val="Roboto"/>
      </rPr>
      <t> </t>
    </r>
    <r>
      <rPr>
        <b/>
        <sz val="13"/>
        <color theme="1"/>
        <rFont val="Roboto"/>
      </rPr>
      <t xml:space="preserve">4.1 - </t>
    </r>
    <r>
      <rPr>
        <sz val="13"/>
        <color rgb="FF000000"/>
        <rFont val="Roboto"/>
      </rPr>
      <t xml:space="preserve">Lista de </t>
    </r>
    <r>
      <rPr>
        <sz val="13"/>
        <color rgb="FF000000"/>
        <rFont val="Roboto"/>
      </rPr>
      <t xml:space="preserve">comprobación </t>
    </r>
    <r>
      <rPr>
        <sz val="13"/>
        <color rgb="FF000000"/>
        <rFont val="Roboto"/>
      </rPr>
      <t xml:space="preserve">de </t>
    </r>
    <r>
      <rPr>
        <sz val="13"/>
        <color rgb="FF000000"/>
        <rFont val="Roboto"/>
      </rPr>
      <t xml:space="preserve">la </t>
    </r>
    <r>
      <rPr>
        <sz val="13"/>
        <color rgb="FF000000"/>
        <rFont val="Roboto"/>
      </rPr>
      <t>protección frente al cambio climático</t>
    </r>
  </si>
  <si>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 xml:space="preserve">Para activar/desactivar componentes </t>
    </r>
    <r>
      <rPr>
        <sz val="11"/>
        <color theme="0"/>
        <rFont val="Roboto"/>
      </rPr>
      <t xml:space="preserve">diríjase a la pestaña </t>
    </r>
    <r>
      <rPr>
        <sz val="11"/>
        <color theme="0"/>
        <rFont val="Roboto"/>
      </rPr>
      <t>Water-Step 2)</t>
    </r>
  </si>
  <si>
    <t>Protección frente al cambio climático: INUNDACIONES, AUMENTO DEL NIVEL DEL MAR Y DETERIORO DE LAS CONDICIONES HÍDRICAS</t>
  </si>
  <si>
    <t>4.1a</t>
  </si>
  <si>
    <r>
      <rPr>
        <b/>
        <sz val="10"/>
        <color theme="1"/>
        <rFont val="Roboto"/>
      </rPr>
      <t xml:space="preserve">Puntuación inicial del riesgo de PRECIPITACIONES </t>
    </r>
    <r>
      <rPr>
        <b/>
        <sz val="10"/>
        <color theme="1"/>
        <rFont val="Roboto"/>
      </rPr>
      <t xml:space="preserve">E INUNDACIONES </t>
    </r>
    <r>
      <rPr>
        <b/>
        <sz val="10"/>
        <color theme="1"/>
        <rFont val="Roboto"/>
      </rPr>
      <t xml:space="preserve">INTENSAS </t>
    </r>
    <r>
      <rPr>
        <sz val="8"/>
        <color theme="1"/>
        <rFont val="Roboto"/>
      </rPr>
      <t>(</t>
    </r>
    <r>
      <rPr>
        <sz val="8"/>
        <color theme="1"/>
        <rFont val="Roboto"/>
      </rPr>
      <t xml:space="preserve">datos transferidos </t>
    </r>
    <r>
      <rPr>
        <sz val="8"/>
        <color theme="1"/>
        <rFont val="Roboto"/>
      </rPr>
      <t xml:space="preserve">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</si>
  <si>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4.1b</t>
  </si>
  <si>
    <r>
      <rPr>
        <b/>
        <sz val="10"/>
        <color theme="1"/>
        <rFont val="Roboto"/>
      </rPr>
      <t xml:space="preserve">Puntuación inicial del riesgo de </t>
    </r>
    <r>
      <rPr>
        <b/>
        <sz val="10"/>
        <color theme="1"/>
        <rFont val="Roboto"/>
      </rPr>
      <t xml:space="preserve">AUMENTO </t>
    </r>
    <r>
      <rPr>
        <b/>
        <sz val="10"/>
        <color theme="1"/>
        <rFont val="Roboto"/>
      </rPr>
      <t xml:space="preserve">DEL NIVEL DEL MAR Y MAREJADAS </t>
    </r>
    <r>
      <rPr>
        <sz val="8"/>
        <color theme="1"/>
        <rFont val="Roboto"/>
      </rPr>
      <t>(</t>
    </r>
    <r>
      <rPr>
        <sz val="8"/>
        <color theme="1"/>
        <rFont val="Roboto"/>
      </rPr>
      <t xml:space="preserve">datos transferidos </t>
    </r>
    <r>
      <rPr>
        <sz val="8"/>
        <color theme="1"/>
        <rFont val="Roboto"/>
      </rPr>
      <t xml:space="preserve">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</si>
  <si>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4.1c</t>
  </si>
  <si>
    <r>
      <rPr>
        <b/>
        <sz val="10"/>
        <color theme="1"/>
        <rFont val="Roboto"/>
      </rPr>
      <t xml:space="preserve">Puntuación inicial del riesgo de DETERIORO DE </t>
    </r>
    <r>
      <rPr>
        <b/>
        <sz val="10"/>
        <color theme="1"/>
        <rFont val="Roboto"/>
      </rPr>
      <t xml:space="preserve">LAS CONDICIONES HÍDRICAS </t>
    </r>
    <r>
      <rPr>
        <sz val="8"/>
        <color theme="1"/>
        <rFont val="Roboto"/>
      </rPr>
      <t>(</t>
    </r>
    <r>
      <rPr>
        <sz val="8"/>
        <color theme="1"/>
        <rFont val="Roboto"/>
      </rPr>
      <t xml:space="preserve">datos transferidos </t>
    </r>
    <r>
      <rPr>
        <sz val="8"/>
        <color theme="1"/>
        <rFont val="Roboto"/>
      </rPr>
      <t xml:space="preserve">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</si>
  <si>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4.2</t>
  </si>
  <si>
    <t>Medidas de adaptación para combatir las INUNDACIONES, EL AUMENTO DEL NIVEL DEL MAR Y EL DETERIORO DE LAS CONDICIONES HÍDRICAS</t>
  </si>
  <si>
    <t>Indique hasta 10 medidas de adaptación aplicables de los cuadros 4.2 y 4.3</t>
  </si>
  <si>
    <t>…</t>
  </si>
  <si>
    <t>Inundaciones</t>
  </si>
  <si>
    <t>4.3</t>
  </si>
  <si>
    <t>Indique un nivel de eficiencia para las medidas seleccionadas</t>
  </si>
  <si>
    <t>Alto</t>
  </si>
  <si>
    <r>
      <rPr>
        <b/>
        <sz val="10"/>
        <color rgb="FF000000"/>
        <rFont val="Calibri"/>
        <family val="2"/>
        <charset val="161"/>
        <scheme val="minor"/>
      </rPr>
      <t>Responda [</t>
    </r>
    <r>
      <rPr>
        <b/>
        <sz val="10"/>
        <color rgb="FF000000"/>
        <rFont val="Calibri"/>
        <family val="2"/>
        <charset val="161"/>
        <scheme val="minor"/>
      </rPr>
      <t>«</t>
    </r>
    <r>
      <rPr>
        <b/>
        <sz val="10"/>
        <color rgb="FF000000"/>
        <rFont val="Calibri"/>
        <family val="2"/>
        <charset val="161"/>
        <scheme val="minor"/>
      </rPr>
      <t>Bajo</t>
    </r>
    <r>
      <rPr>
        <b/>
        <sz val="10"/>
        <color rgb="FF000000"/>
        <rFont val="Calibri"/>
        <family val="2"/>
        <charset val="161"/>
        <scheme val="minor"/>
      </rPr>
      <t>»</t>
    </r>
    <r>
      <rPr>
        <b/>
        <sz val="10"/>
        <color rgb="FF000000"/>
        <rFont val="Calibri"/>
        <family val="2"/>
        <charset val="161"/>
        <scheme val="minor"/>
      </rPr>
      <t xml:space="preserve"> o </t>
    </r>
    <r>
      <rPr>
        <b/>
        <sz val="10"/>
        <color rgb="FF000000"/>
        <rFont val="Calibri"/>
        <family val="2"/>
        <charset val="161"/>
        <scheme val="minor"/>
      </rPr>
      <t>«</t>
    </r>
    <r>
      <rPr>
        <b/>
        <sz val="10"/>
        <color rgb="FF000000"/>
        <rFont val="Calibri"/>
        <family val="2"/>
        <charset val="161"/>
        <scheme val="minor"/>
      </rPr>
      <t>Alto</t>
    </r>
    <r>
      <rPr>
        <b/>
        <sz val="10"/>
        <color rgb="FF000000"/>
        <rFont val="Calibri"/>
        <family val="2"/>
        <charset val="161"/>
        <scheme val="minor"/>
      </rPr>
      <t>»</t>
    </r>
    <r>
      <rPr>
        <b/>
        <sz val="10"/>
        <color rgb="FF000000"/>
        <rFont val="Calibri"/>
        <family val="2"/>
        <charset val="161"/>
        <scheme val="minor"/>
      </rPr>
      <t>].</t>
    </r>
    <r>
      <rPr>
        <sz val="10"/>
        <color rgb="FF000000"/>
        <rFont val="Calibri"/>
        <family val="2"/>
        <charset val="161"/>
        <scheme val="minor"/>
      </rPr>
      <t xml:space="preserve"> </t>
    </r>
    <r>
      <rPr>
        <sz val="10"/>
        <color rgb="FF000000"/>
        <rFont val="Calibri"/>
        <family val="2"/>
        <charset val="161"/>
        <scheme val="minor"/>
      </rPr>
      <t>Deje en blanco si no se ha previsto ninguna medida de adaptación pare el componente específico.</t>
    </r>
  </si>
  <si>
    <t>4.4a</t>
  </si>
  <si>
    <t xml:space="preserve">Riesgo final de PRECIPITACIONES EXTREMAS E INUNDACIONES </t>
  </si>
  <si>
    <t>Medio</t>
  </si>
  <si>
    <t>4.4b</t>
  </si>
  <si>
    <t>Riesgo final de AUMENTO DEL NIVEL DEL MAR Y MAREJADAS</t>
  </si>
  <si>
    <t>Bajo</t>
  </si>
  <si>
    <t>4.4c</t>
  </si>
  <si>
    <t>Riesgo final de DETERIORO DE LAS CONDICIONES HÍDRICAS</t>
  </si>
  <si>
    <t>Nivel del mar</t>
  </si>
  <si>
    <t xml:space="preserve">Protección frente al cambio climático: SEQUÍAS </t>
  </si>
  <si>
    <t>4.5</t>
  </si>
  <si>
    <r>
      <rPr>
        <b/>
        <sz val="10"/>
        <color theme="1"/>
        <rFont val="Roboto"/>
      </rPr>
      <t xml:space="preserve">Puntuación inicial del riesgo de SEQUÍA </t>
    </r>
    <r>
      <rPr>
        <sz val="8"/>
        <color theme="1"/>
        <rFont val="Roboto"/>
      </rPr>
      <t>(</t>
    </r>
    <r>
      <rPr>
        <sz val="8"/>
        <color theme="1"/>
        <rFont val="Roboto"/>
      </rPr>
      <t>datos transferidos</t>
    </r>
    <r>
      <rPr>
        <sz val="8"/>
        <color theme="1"/>
        <rFont val="Roboto"/>
      </rPr>
      <t xml:space="preserve"> 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</si>
  <si>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4.6</t>
  </si>
  <si>
    <t>Medidas de adaptación para combatir las SEQUÍAS</t>
  </si>
  <si>
    <t>Deterioro del agua</t>
  </si>
  <si>
    <t>4.7</t>
  </si>
  <si>
    <t>4.8</t>
  </si>
  <si>
    <t>Riesgo final de SEQUÍA</t>
  </si>
  <si>
    <r>
      <rPr>
        <b/>
        <sz val="13"/>
        <color theme="1"/>
        <rFont val="Roboto"/>
      </rPr>
      <t>Cuadro </t>
    </r>
    <r>
      <rPr>
        <b/>
        <sz val="13"/>
        <color theme="1"/>
        <rFont val="Roboto"/>
      </rPr>
      <t>4.2.</t>
    </r>
    <r>
      <rPr>
        <b/>
        <sz val="13"/>
        <color theme="1"/>
        <rFont val="Roboto"/>
      </rPr>
      <t xml:space="preserve"> </t>
    </r>
    <r>
      <rPr>
        <sz val="13"/>
        <color theme="1"/>
        <rFont val="Roboto"/>
      </rPr>
      <t>Medidas de adaptación para:</t>
    </r>
  </si>
  <si>
    <t>Lista de medidas de adaptación indicativas</t>
  </si>
  <si>
    <t>COSTE</t>
  </si>
  <si>
    <t>LIMITACIONES [SÍ | NO]</t>
  </si>
  <si>
    <t>Inundaciones y deterioro de las condiciones hídricas</t>
  </si>
  <si>
    <t>\</t>
  </si>
  <si>
    <t>[Caro | Barato]</t>
  </si>
  <si>
    <t>Indique su respuesta. En caso de respuesta positiva, especifique.</t>
  </si>
  <si>
    <t>Protección frente a sequías</t>
  </si>
  <si>
    <r>
      <rPr>
        <b/>
        <sz val="13"/>
        <color theme="1"/>
        <rFont val="Roboto"/>
      </rPr>
      <t>Cuadro </t>
    </r>
    <r>
      <rPr>
        <b/>
        <sz val="13"/>
        <color theme="1"/>
        <rFont val="Roboto"/>
      </rPr>
      <t>4.3.</t>
    </r>
    <r>
      <rPr>
        <b/>
        <sz val="13"/>
        <color theme="1"/>
        <rFont val="Roboto"/>
      </rPr>
      <t xml:space="preserve"> </t>
    </r>
    <r>
      <rPr>
        <sz val="13"/>
        <color theme="1"/>
        <rFont val="Roboto"/>
      </rPr>
      <t>Medidas de adaptación para todas las instalaciones y todos los peligros</t>
    </r>
  </si>
  <si>
    <t>Protección a nivel de la instalación con soluciones «sin arrepentimiento»</t>
  </si>
  <si>
    <t>Tener en cuenta los mapas de riesgo futuro de inundación a la hora de construir infraestructuras hídricas.</t>
  </si>
  <si>
    <t>Barato (si se realiza durante la fase de planificación)</t>
  </si>
  <si>
    <t xml:space="preserve">Aplicar planes de contingencia para casos de pérdida de las vías de acceso y escasez prolongada de electricidad. </t>
  </si>
  <si>
    <t>Barato</t>
  </si>
  <si>
    <t xml:space="preserve">Elaborar un plan de actuación en caso de emergencias: sistemas de alerta, protocolos de cierre, asignación de responsabilidades. </t>
  </si>
  <si>
    <t>Mejorar la eficiencia energética para prolongar el funcionamiento con energía de reserva durante emergencias.</t>
  </si>
  <si>
    <r>
      <t xml:space="preserve">Invertir en energía renovable </t>
    </r>
    <r>
      <rPr>
        <i/>
        <sz val="9"/>
        <color theme="1"/>
        <rFont val="Roboto"/>
      </rPr>
      <t>in situ</t>
    </r>
    <r>
      <rPr>
        <sz val="9"/>
        <color theme="1"/>
        <rFont val="Roboto"/>
      </rPr>
      <t xml:space="preserve"> para minimizar la dependencia de la red eléctrica </t>
    </r>
    <r>
      <rPr>
        <sz val="9"/>
        <color theme="1"/>
        <rFont val="Roboto"/>
      </rPr>
      <t>externa</t>
    </r>
    <r>
      <rPr>
        <sz val="9"/>
        <color theme="1"/>
        <rFont val="Roboto"/>
      </rPr>
      <t>.</t>
    </r>
  </si>
  <si>
    <t>Caro</t>
  </si>
  <si>
    <t xml:space="preserve">Establecer protocolos de inspección y mantenimiento periódicos. </t>
  </si>
  <si>
    <t>Diseñar la instalación de tratamiento de forma modular con suficiente terreno disponible para cambios futuros (como capacidad adicional de filtrado o almacenamiento para reutilizar el agua tratada con fines de riego).</t>
  </si>
  <si>
    <r>
      <rPr>
        <b/>
        <sz val="13"/>
        <color theme="1"/>
        <rFont val="Roboto"/>
      </rPr>
      <t>Cuadro </t>
    </r>
    <r>
      <rPr>
        <b/>
        <sz val="13"/>
        <color theme="1"/>
        <rFont val="Roboto"/>
      </rPr>
      <t>1.1.</t>
    </r>
    <r>
      <rPr>
        <sz val="13"/>
        <color theme="1"/>
        <rFont val="Roboto"/>
      </rPr>
      <t xml:space="preserve"> </t>
    </r>
    <r>
      <rPr>
        <b/>
        <sz val="13"/>
        <color theme="1"/>
        <rFont val="Roboto"/>
      </rPr>
      <t>Exposición a</t>
    </r>
    <r>
      <rPr>
        <b/>
        <sz val="13"/>
        <color theme="1"/>
        <rFont val="Roboto"/>
      </rPr>
      <t>l</t>
    </r>
    <r>
      <rPr>
        <b/>
        <sz val="13"/>
        <color theme="1"/>
        <rFont val="Roboto"/>
      </rPr>
      <t xml:space="preserve"> calor extremo</t>
    </r>
  </si>
  <si>
    <t>P1.5</t>
  </si>
  <si>
    <r>
      <rPr>
        <sz val="10"/>
        <color theme="1" tint="0.249977111117893"/>
        <rFont val="Roboto"/>
      </rPr>
      <t>¿Experimenta la región temperaturas muy elevadas</t>
    </r>
    <r>
      <rPr>
        <vertAlign val="superscript"/>
        <sz val="10"/>
        <color theme="1" tint="0.249977111117893"/>
        <rFont val="Roboto"/>
      </rPr>
      <t>1</t>
    </r>
    <r>
      <rPr>
        <sz val="10"/>
        <color theme="1" tint="0.249977111117893"/>
        <rFont val="Roboto"/>
      </rPr>
      <t xml:space="preserve"> durante el verano?</t>
    </r>
    <r>
      <rPr>
        <sz val="10"/>
        <color theme="1" tint="0.249977111117893"/>
        <rFont val="Roboto"/>
      </rPr>
      <t xml:space="preserve">  </t>
    </r>
  </si>
  <si>
    <r>
      <rPr>
        <sz val="9"/>
        <color theme="1" tint="0.249977111117893"/>
        <rFont val="Roboto"/>
      </rPr>
      <t>Unas</t>
    </r>
    <r>
      <rPr>
        <sz val="9"/>
        <color theme="1" tint="0.249977111117893"/>
        <rFont val="Roboto"/>
      </rPr>
      <t xml:space="preserve"> temperaturas </t>
    </r>
    <r>
      <rPr>
        <sz val="9"/>
        <color theme="1" tint="0.249977111117893"/>
        <rFont val="Roboto"/>
      </rPr>
      <t xml:space="preserve">constantemente </t>
    </r>
    <r>
      <rPr>
        <sz val="9"/>
        <color theme="1" tint="0.249977111117893"/>
        <rFont val="Roboto"/>
      </rPr>
      <t>superiores a la media estacional son un indicio de calentamiento debido al cambio climático.</t>
    </r>
    <r>
      <rPr>
        <sz val="9"/>
        <color theme="1" tint="0.249977111117893"/>
        <rFont val="Roboto"/>
      </rPr>
      <t xml:space="preserve"> </t>
    </r>
    <r>
      <rPr>
        <sz val="9"/>
        <color theme="1" tint="0.249977111117893"/>
        <rFont val="Roboto"/>
      </rPr>
      <t>Respuesta:</t>
    </r>
    <r>
      <rPr>
        <sz val="9"/>
        <color theme="1" tint="0.249977111117893"/>
        <rFont val="Roboto"/>
      </rPr>
      <t xml:space="preserve">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las altas temperaturas sean bastante frecuentes (</t>
    </r>
    <r>
      <rPr>
        <sz val="9"/>
        <color theme="1" tint="0.249977111117893"/>
        <rFont val="Roboto"/>
      </rPr>
      <t>p. ej.</t>
    </r>
    <r>
      <rPr>
        <sz val="9"/>
        <color theme="1" tint="0.249977111117893"/>
        <rFont val="Roboto"/>
      </rPr>
      <t>,</t>
    </r>
    <r>
      <rPr>
        <sz val="9"/>
        <color theme="1" tint="0.249977111117893"/>
        <rFont val="Roboto"/>
      </rPr>
      <t xml:space="preserve"> varios días al mes);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se registran altas temperaturas al menos dos veces al mes;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registran altas temperaturas al menos una vez al mes;</t>
    </r>
    <r>
      <rPr>
        <sz val="9"/>
        <color theme="1" tint="0.249977111117893"/>
        <rFont val="Roboto"/>
      </rPr>
      <t xml:space="preserve"> y</t>
    </r>
    <r>
      <rPr>
        <sz val="9"/>
        <color theme="1" tint="0.249977111117893"/>
        <rFont val="Roboto"/>
      </rPr>
      <t xml:space="preserve"> </t>
    </r>
    <r>
      <rPr>
        <sz val="9"/>
        <color theme="1" tint="0.249977111117893"/>
        <rFont val="Roboto"/>
      </rPr>
      <t>«</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en todos los demás casos.</t>
    </r>
    <r>
      <rPr>
        <sz val="9"/>
        <color theme="1" tint="0.249977111117893"/>
        <rFont val="Roboto"/>
      </rPr>
      <t xml:space="preserve"> </t>
    </r>
  </si>
  <si>
    <t>P1.6</t>
  </si>
  <si>
    <t xml:space="preserve">¿Ha aumentado el número de olas de calor en los últimos años?                                                                          </t>
  </si>
  <si>
    <t>P1.7</t>
  </si>
  <si>
    <t>P1.8</t>
  </si>
  <si>
    <t xml:space="preserve">¿Está ubicado el proyecto en una región clasificada por la autoridad nacional como zona propensa a incendios? Si no se dispone de tal clasificación, facilite una puntuación basada en la proximidad del proyecto a zonas boscosas. </t>
  </si>
  <si>
    <r>
      <rPr>
        <sz val="9"/>
        <color theme="1" tint="0.249977111117893"/>
        <rFont val="Roboto"/>
      </rPr>
      <t>Aun cuando el proyecto no esté directamente expuesto a las llamas, podría sufrir algún tipo de perturbación si el sistema en su conjunto se ve afectado.</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el bosque más cercano esté </t>
    </r>
    <r>
      <rPr>
        <sz val="9"/>
        <color theme="1" tint="0.249977111117893"/>
        <rFont val="Roboto"/>
      </rPr>
      <t>a menos de</t>
    </r>
    <r>
      <rPr>
        <sz val="9"/>
        <color theme="1" tint="0.249977111117893"/>
        <rFont val="Roboto"/>
      </rPr>
      <t xml:space="preserve"> 3</t>
    </r>
    <r>
      <rPr>
        <sz val="9"/>
        <color theme="1" tint="0.249977111117893"/>
        <rFont val="Roboto"/>
      </rPr>
      <t> </t>
    </r>
    <r>
      <rPr>
        <sz val="9"/>
        <color theme="1" tint="0.249977111117893"/>
        <rFont val="Roboto"/>
      </rPr>
      <t>km</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dista entre 3 y 6</t>
    </r>
    <r>
      <rPr>
        <sz val="9"/>
        <color theme="1" tint="0.249977111117893"/>
        <rFont val="Roboto"/>
      </rPr>
      <t> </t>
    </r>
    <r>
      <rPr>
        <sz val="9"/>
        <color theme="1" tint="0.249977111117893"/>
        <rFont val="Roboto"/>
      </rPr>
      <t xml:space="preserve">km;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dista entre 6 y 15</t>
    </r>
    <r>
      <rPr>
        <sz val="9"/>
        <color theme="1" tint="0.249977111117893"/>
        <rFont val="Roboto"/>
      </rPr>
      <t> </t>
    </r>
    <r>
      <rPr>
        <sz val="9"/>
        <color theme="1" tint="0.249977111117893"/>
        <rFont val="Roboto"/>
      </rPr>
      <t>km; y</t>
    </r>
    <r>
      <rPr>
        <sz val="9"/>
        <color theme="1" tint="0.249977111117893"/>
        <rFont val="Roboto"/>
      </rPr>
      <t xml:space="preserve"> «</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si la distancia es </t>
    </r>
    <r>
      <rPr>
        <sz val="9"/>
        <color theme="1" tint="0.249977111117893"/>
        <rFont val="Roboto"/>
      </rPr>
      <t>superior a</t>
    </r>
    <r>
      <rPr>
        <sz val="9"/>
        <color theme="1" tint="0.249977111117893"/>
        <rFont val="Roboto"/>
      </rPr>
      <t xml:space="preserve"> 15</t>
    </r>
    <r>
      <rPr>
        <sz val="9"/>
        <color theme="1" tint="0.249977111117893"/>
        <rFont val="Roboto"/>
      </rPr>
      <t> </t>
    </r>
    <r>
      <rPr>
        <sz val="9"/>
        <color theme="1" tint="0.249977111117893"/>
        <rFont val="Roboto"/>
      </rPr>
      <t>km.</t>
    </r>
  </si>
  <si>
    <t xml:space="preserve">Puntuación actual de calor extremo: </t>
  </si>
  <si>
    <t>Riesgo actual de calor extremo:</t>
  </si>
  <si>
    <t xml:space="preserve">Puntuación actual de incendios forestales: </t>
  </si>
  <si>
    <t>Riesgo actual de incendio forestal:</t>
  </si>
  <si>
    <r>
      <rPr>
        <b/>
        <sz val="13"/>
        <color theme="1"/>
        <rFont val="Roboto"/>
      </rPr>
      <t>Cuadro </t>
    </r>
    <r>
      <rPr>
        <b/>
        <sz val="13"/>
        <color theme="1"/>
        <rFont val="Roboto"/>
      </rPr>
      <t>1.2.</t>
    </r>
    <r>
      <rPr>
        <sz val="13"/>
        <color theme="1"/>
        <rFont val="Roboto"/>
      </rPr>
      <t xml:space="preserve"> </t>
    </r>
    <r>
      <rPr>
        <sz val="13"/>
        <color theme="1"/>
        <rFont val="Roboto"/>
      </rPr>
      <t xml:space="preserve">Exposición al </t>
    </r>
    <r>
      <rPr>
        <b/>
        <sz val="13"/>
        <color theme="1"/>
        <rFont val="Roboto"/>
      </rPr>
      <t>frío extremo y</t>
    </r>
    <r>
      <rPr>
        <b/>
        <sz val="13"/>
        <color theme="1"/>
        <rFont val="Roboto"/>
      </rPr>
      <t xml:space="preserve"> a los</t>
    </r>
    <r>
      <rPr>
        <b/>
        <sz val="13"/>
        <color theme="1"/>
        <rFont val="Roboto"/>
      </rPr>
      <t xml:space="preserve"> ciclos </t>
    </r>
    <r>
      <rPr>
        <b/>
        <sz val="13"/>
        <color theme="1"/>
        <rFont val="Roboto"/>
      </rPr>
      <t>de hielo y deshielo</t>
    </r>
  </si>
  <si>
    <t>Indicar puntuación</t>
  </si>
  <si>
    <r>
      <rPr>
        <sz val="9"/>
        <color theme="1"/>
        <rFont val="Roboto"/>
      </rPr>
      <t xml:space="preserve">Responda </t>
    </r>
    <r>
      <rPr>
        <sz val="9"/>
        <color theme="1"/>
        <rFont val="Roboto"/>
      </rPr>
      <t>«</t>
    </r>
    <r>
      <rPr>
        <b/>
        <sz val="9"/>
        <color theme="1"/>
        <rFont val="Roboto"/>
      </rPr>
      <t>SÍ</t>
    </r>
    <r>
      <rPr>
        <sz val="9"/>
        <color theme="1"/>
        <rFont val="Roboto"/>
      </rPr>
      <t xml:space="preserve">» </t>
    </r>
    <r>
      <rPr>
        <sz val="9"/>
        <color theme="1"/>
        <rFont val="Roboto"/>
      </rPr>
      <t>cuando las olas de frío sean habituales (varias veces al año);</t>
    </r>
    <r>
      <rPr>
        <sz val="9"/>
        <color theme="1"/>
        <rFont val="Roboto"/>
      </rPr>
      <t xml:space="preserve"> «</t>
    </r>
    <r>
      <rPr>
        <b/>
        <sz val="9"/>
        <color theme="1"/>
        <rFont val="Roboto"/>
      </rPr>
      <t>Muy probable</t>
    </r>
    <r>
      <rPr>
        <sz val="9"/>
        <color theme="1"/>
        <rFont val="Roboto"/>
      </rPr>
      <t>»</t>
    </r>
    <r>
      <rPr>
        <sz val="9"/>
        <color theme="1"/>
        <rFont val="Roboto"/>
      </rPr>
      <t xml:space="preserve"> si las olas de frío se producen con una frecuencia anual o bianual;</t>
    </r>
    <r>
      <rPr>
        <sz val="9"/>
        <color theme="1"/>
        <rFont val="Roboto"/>
      </rPr>
      <t xml:space="preserve"> «</t>
    </r>
    <r>
      <rPr>
        <b/>
        <sz val="9"/>
        <color theme="1"/>
        <rFont val="Roboto"/>
      </rPr>
      <t xml:space="preserve">Probable' </t>
    </r>
    <r>
      <rPr>
        <sz val="9"/>
        <color theme="1"/>
        <rFont val="Roboto"/>
      </rPr>
      <t xml:space="preserve">si las olas de frío son poco frecuentes; y </t>
    </r>
    <r>
      <rPr>
        <sz val="9"/>
        <color theme="1"/>
        <rFont val="Roboto"/>
      </rPr>
      <t>«</t>
    </r>
    <r>
      <rPr>
        <b/>
        <sz val="9"/>
        <color theme="1"/>
        <rFont val="Roboto"/>
      </rPr>
      <t>No</t>
    </r>
    <r>
      <rPr>
        <sz val="9"/>
        <color theme="1"/>
        <rFont val="Roboto"/>
      </rPr>
      <t>»</t>
    </r>
    <r>
      <rPr>
        <sz val="9"/>
        <color theme="1"/>
        <rFont val="Roboto"/>
      </rPr>
      <t xml:space="preserve"> si la región no ha sufrido ninguna ola de frío en los últimos 15</t>
    </r>
    <r>
      <rPr>
        <sz val="9"/>
        <color theme="1"/>
        <rFont val="Roboto"/>
      </rPr>
      <t> </t>
    </r>
    <r>
      <rPr>
        <sz val="9"/>
        <color theme="1"/>
        <rFont val="Roboto"/>
      </rPr>
      <t>años.</t>
    </r>
    <r>
      <rPr>
        <sz val="9"/>
        <color theme="1"/>
        <rFont val="Roboto"/>
      </rPr>
      <t xml:space="preserve"> </t>
    </r>
  </si>
  <si>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se producen cuando la temperatura del aire baja lo suficiente como para congelar el agua y luego vuelve a subir lo suficiente como para descongelarla.</t>
    </r>
    <r>
      <rPr>
        <sz val="9"/>
        <color theme="1" tint="0.249977111117893"/>
        <rFont val="Roboto"/>
      </rPr>
      <t xml:space="preserve"> </t>
    </r>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pueden causar daños significativos a las infraestructuras y contribuir a una mayor escorrentía y erosión.</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el número medio anual de ciclos </t>
    </r>
    <r>
      <rPr>
        <sz val="9"/>
        <color theme="1" tint="0.249977111117893"/>
        <rFont val="Roboto"/>
      </rPr>
      <t xml:space="preserve">de hielo y deshielo </t>
    </r>
    <r>
      <rPr>
        <sz val="9"/>
        <color theme="1" tint="0.249977111117893"/>
        <rFont val="Roboto"/>
      </rPr>
      <t xml:space="preserve">es </t>
    </r>
    <r>
      <rPr>
        <sz val="9"/>
        <color theme="1" tint="0.249977111117893"/>
        <rFont val="Roboto"/>
      </rPr>
      <t>superior a </t>
    </r>
    <r>
      <rPr>
        <sz val="9"/>
        <color theme="1" tint="0.249977111117893"/>
        <rFont val="Roboto"/>
      </rPr>
      <t>40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hay menos de </t>
    </r>
    <r>
      <rPr>
        <sz val="9"/>
        <color theme="1" tint="0.249977111117893"/>
        <rFont val="Roboto"/>
      </rPr>
      <t>4</t>
    </r>
    <r>
      <rPr>
        <sz val="9"/>
        <color theme="1" tint="0.249977111117893"/>
        <rFont val="Roboto"/>
      </rPr>
      <t>0</t>
    </r>
    <r>
      <rPr>
        <sz val="9"/>
        <color theme="1" tint="0.249977111117893"/>
        <rFont val="Roboto"/>
      </rPr>
      <t> </t>
    </r>
    <r>
      <rPr>
        <sz val="9"/>
        <color theme="1" tint="0.249977111117893"/>
        <rFont val="Roboto"/>
      </rPr>
      <t xml:space="preserve">ciclos </t>
    </r>
    <r>
      <rPr>
        <sz val="9"/>
        <color theme="1" tint="0.249977111117893"/>
        <rFont val="Roboto"/>
      </rPr>
      <t>de hielo y deshielo</t>
    </r>
    <r>
      <rPr>
        <sz val="9"/>
        <color theme="1" tint="0.249977111117893"/>
        <rFont val="Roboto"/>
      </rPr>
      <t>, pero más de</t>
    </r>
    <r>
      <rPr>
        <sz val="9"/>
        <color theme="1" tint="0.249977111117893"/>
        <rFont val="Roboto"/>
      </rPr>
      <t> </t>
    </r>
    <r>
      <rPr>
        <sz val="9"/>
        <color theme="1" tint="0.249977111117893"/>
        <rFont val="Roboto"/>
      </rPr>
      <t>20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hay más de 5</t>
    </r>
    <r>
      <rPr>
        <sz val="9"/>
        <color theme="1" tint="0.249977111117893"/>
        <rFont val="Roboto"/>
      </rPr>
      <t> </t>
    </r>
    <r>
      <rPr>
        <sz val="9"/>
        <color theme="1" tint="0.249977111117893"/>
        <rFont val="Roboto"/>
      </rPr>
      <t xml:space="preserve">ciclos </t>
    </r>
    <r>
      <rPr>
        <sz val="9"/>
        <color theme="1" tint="0.249977111117893"/>
        <rFont val="Roboto"/>
      </rPr>
      <t> de hielo y deshielo</t>
    </r>
    <r>
      <rPr>
        <sz val="9"/>
        <color theme="1" tint="0.249977111117893"/>
        <rFont val="Roboto"/>
      </rPr>
      <t>, pero menos de</t>
    </r>
    <r>
      <rPr>
        <sz val="9"/>
        <color theme="1" tint="0.249977111117893"/>
        <rFont val="Roboto"/>
      </rPr>
      <t xml:space="preserve">20,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hay menos de 5</t>
    </r>
    <r>
      <rPr>
        <sz val="9"/>
        <color theme="1" tint="0.249977111117893"/>
        <rFont val="Roboto"/>
      </rPr>
      <t> </t>
    </r>
    <r>
      <rPr>
        <sz val="9"/>
        <color theme="1" tint="0.249977111117893"/>
        <rFont val="Roboto"/>
      </rPr>
      <t xml:space="preserve">ciclos </t>
    </r>
    <r>
      <rPr>
        <sz val="9"/>
        <color theme="1" tint="0.249977111117893"/>
        <rFont val="Roboto"/>
      </rPr>
      <t xml:space="preserve">de hielo y deshielo </t>
    </r>
    <r>
      <rPr>
        <sz val="9"/>
        <color theme="1" tint="0.249977111117893"/>
        <rFont val="Roboto"/>
      </rPr>
      <t>al año.</t>
    </r>
    <r>
      <rPr>
        <sz val="9"/>
        <color theme="1" tint="0.249977111117893"/>
        <rFont val="Roboto"/>
      </rPr>
      <t xml:space="preserve">  </t>
    </r>
  </si>
  <si>
    <t>P1.9</t>
  </si>
  <si>
    <r>
      <rPr>
        <sz val="10"/>
        <color theme="1" tint="0.249977111117893"/>
        <rFont val="Roboto"/>
      </rPr>
      <t xml:space="preserve">¿Ha experimentado la región </t>
    </r>
    <r>
      <rPr>
        <b/>
        <sz val="10"/>
        <color theme="1" tint="0.249977111117893"/>
        <rFont val="Roboto"/>
      </rPr>
      <t xml:space="preserve">nevadas intensas </t>
    </r>
    <r>
      <rPr>
        <sz val="10"/>
        <color theme="1" tint="0.249977111117893"/>
        <rFont val="Roboto"/>
      </rPr>
      <t>que superan los datos históricos?</t>
    </r>
    <r>
      <rPr>
        <sz val="10"/>
        <color theme="1" tint="0.249977111117893"/>
        <rFont val="Roboto"/>
      </rPr>
      <t xml:space="preserve"> </t>
    </r>
  </si>
  <si>
    <t xml:space="preserve">Las nevadas intensas, que eran infrecuentes en el pasado, pero que ahora están convirtiéndose en algo habitual, podrían indicar una tendencia alcista de fenómenos persistentes de frío extremo. </t>
  </si>
  <si>
    <t xml:space="preserve">Puntuación actual de frío extremo: </t>
  </si>
  <si>
    <t>Riesgo actual de frío extremo:</t>
  </si>
  <si>
    <r>
      <rPr>
        <sz val="12"/>
        <color rgb="FF002060"/>
        <rFont val="Roboto"/>
      </rPr>
      <t>(1)</t>
    </r>
    <r>
      <rPr>
        <sz val="12"/>
        <color rgb="FF002060"/>
        <rFont val="Roboto"/>
      </rPr>
      <t> </t>
    </r>
    <r>
      <rPr>
        <sz val="12"/>
        <color rgb="FF002060"/>
        <rFont val="Roboto"/>
      </rPr>
      <t xml:space="preserve">Consulte las proyecciones climáticas regionales en el </t>
    </r>
    <r>
      <rPr>
        <sz val="12"/>
        <color rgb="FF002060"/>
        <rFont val="Roboto"/>
      </rPr>
      <t>a</t>
    </r>
    <r>
      <rPr>
        <sz val="12"/>
        <color rgb="FF002060"/>
        <rFont val="Roboto"/>
      </rPr>
      <t>tlas interactivo del</t>
    </r>
    <r>
      <rPr>
        <sz val="12"/>
        <color rgb="FF002060"/>
        <rFont val="Roboto"/>
      </rPr>
      <t> </t>
    </r>
    <r>
      <rPr>
        <sz val="12"/>
        <color rgb="FF002060"/>
        <rFont val="Roboto"/>
      </rPr>
      <t>IPCC (https://interactive-atlas.ipcc.ch) para determinar cómo cambiarán los patrones de temperatura debido al cambio climático.</t>
    </r>
    <r>
      <rPr>
        <sz val="12"/>
        <color rgb="FF002060"/>
        <rFont val="Roboto"/>
      </rPr>
      <t xml:space="preserve"> </t>
    </r>
    <r>
      <rPr>
        <sz val="12"/>
        <color rgb="FF002060"/>
        <rFont val="Roboto"/>
      </rPr>
      <t>(2)</t>
    </r>
    <r>
      <rPr>
        <sz val="12"/>
        <color rgb="FF002060"/>
        <rFont val="Roboto"/>
      </rPr>
      <t> </t>
    </r>
    <r>
      <rPr>
        <sz val="12"/>
        <color rgb="FF002060"/>
        <rFont val="Roboto"/>
      </rPr>
      <t xml:space="preserve">Indique un </t>
    </r>
    <r>
      <rPr>
        <b/>
        <sz val="12"/>
        <color rgb="FF002060"/>
        <rFont val="Roboto"/>
      </rPr>
      <t xml:space="preserve">multiplicador del cambio climático [de 0,8 a 1,5] </t>
    </r>
    <r>
      <rPr>
        <sz val="12"/>
        <color rgb="FF002060"/>
        <rFont val="Roboto"/>
      </rPr>
      <t>que se utilizará para la estimación de los niveles de exposición futuros.</t>
    </r>
    <r>
      <rPr>
        <sz val="12"/>
        <color rgb="FF002060"/>
        <rFont val="Roboto"/>
      </rPr>
      <t xml:space="preserve"> </t>
    </r>
    <r>
      <rPr>
        <sz val="12"/>
        <color rgb="FF002060"/>
        <rFont val="Roboto"/>
      </rPr>
      <t>Base su respuesta en la trayectoria del cambio (creciente o decreciente) y el nivel de confianza asociado (bajo, medio o alto).</t>
    </r>
    <r>
      <rPr>
        <sz val="12"/>
        <color rgb="FF002060"/>
        <rFont val="Roboto"/>
      </rPr>
      <t xml:space="preserve"> </t>
    </r>
    <r>
      <rPr>
        <sz val="12"/>
        <color rgb="FF002060"/>
        <rFont val="Roboto"/>
      </rPr>
      <t>Si la trayectoria del cambio es estable, el multiplicador del cambio climático debe ser igual a 1,0.</t>
    </r>
    <r>
      <rPr>
        <sz val="12"/>
        <color rgb="FF002060"/>
        <rFont val="Roboto"/>
      </rPr>
      <t xml:space="preserve"> </t>
    </r>
    <r>
      <rPr>
        <sz val="12"/>
        <color rgb="FF002060"/>
        <rFont val="Roboto"/>
      </rPr>
      <t xml:space="preserve">Cuando estén disponibles, consulte las proyecciones climáticas a escala reducida para </t>
    </r>
    <r>
      <rPr>
        <sz val="12"/>
        <color rgb="FF002060"/>
        <rFont val="Roboto"/>
      </rPr>
      <t xml:space="preserve">precisar </t>
    </r>
    <r>
      <rPr>
        <sz val="12"/>
        <color rgb="FF002060"/>
        <rFont val="Roboto"/>
      </rPr>
      <t>su respuesta.</t>
    </r>
  </si>
  <si>
    <r>
      <rPr>
        <b/>
        <sz val="13"/>
        <color rgb="FF000000"/>
        <rFont val="Roboto"/>
      </rPr>
      <t>Cuadro </t>
    </r>
    <r>
      <rPr>
        <b/>
        <sz val="13"/>
        <color rgb="FF000000"/>
        <rFont val="Roboto"/>
      </rPr>
      <t>1.3</t>
    </r>
    <r>
      <rPr>
        <sz val="13"/>
        <color rgb="FF000000"/>
        <rFont val="Roboto"/>
      </rPr>
      <t>.</t>
    </r>
    <r>
      <rPr>
        <sz val="13"/>
        <color rgb="FF000000"/>
        <rFont val="Roboto"/>
      </rPr>
      <t xml:space="preserve"> </t>
    </r>
    <r>
      <rPr>
        <sz val="13"/>
        <color rgb="FF000000"/>
        <rFont val="Roboto"/>
      </rPr>
      <t>Proyecciones climáticas</t>
    </r>
  </si>
  <si>
    <t>¿Se prevé un aumento de la frecuencia e intensidad de las olas de calor? ¿Habrá más días de calor en la región a lo largo del año?</t>
  </si>
  <si>
    <r>
      <rPr>
        <sz val="9"/>
        <color theme="1"/>
        <rFont val="Roboto"/>
      </rPr>
      <t>Consulte las proyecciones regionales del</t>
    </r>
    <r>
      <rPr>
        <sz val="9"/>
        <color theme="1"/>
        <rFont val="Roboto"/>
      </rPr>
      <t> </t>
    </r>
    <r>
      <rPr>
        <sz val="9"/>
        <color theme="1"/>
        <rFont val="Roboto"/>
      </rPr>
      <t xml:space="preserve">IPCC </t>
    </r>
    <r>
      <rPr>
        <sz val="9"/>
        <color theme="1"/>
        <rFont val="Roboto"/>
      </rPr>
      <t xml:space="preserve">sobre </t>
    </r>
    <r>
      <rPr>
        <b/>
        <sz val="9"/>
        <color theme="1"/>
        <rFont val="Roboto"/>
      </rPr>
      <t>calor extremo</t>
    </r>
    <r>
      <rPr>
        <sz val="9"/>
        <color theme="1"/>
        <rFont val="Roboto"/>
      </rPr>
      <t xml:space="preserve"> para estimar el multiplicador del cambio climático.</t>
    </r>
    <r>
      <rPr>
        <sz val="9"/>
        <color theme="1"/>
        <rFont val="Roboto"/>
      </rPr>
      <t xml:space="preserve"> </t>
    </r>
  </si>
  <si>
    <t xml:space="preserve">¿Cómo afectará el cambio climático a las temperaturas invernales? ¿Serán los inviernos más fríos y duros? ¿Aumentará el número de días con heladas?  </t>
  </si>
  <si>
    <r>
      <rPr>
        <sz val="9"/>
        <color theme="1" tint="0.249977111117893"/>
        <rFont val="Roboto"/>
      </rPr>
      <t>Consulte las proyecciones regionales del IPCC</t>
    </r>
    <r>
      <rPr>
        <sz val="9"/>
        <color theme="1" tint="0.249977111117893"/>
        <rFont val="Roboto"/>
      </rPr>
      <t xml:space="preserve"> sobre</t>
    </r>
    <r>
      <rPr>
        <sz val="9"/>
        <color theme="1" tint="0.249977111117893"/>
        <rFont val="Roboto"/>
      </rPr>
      <t xml:space="preserve"> </t>
    </r>
    <r>
      <rPr>
        <b/>
        <sz val="9"/>
        <color theme="1" tint="0.249977111117893"/>
        <rFont val="Roboto"/>
      </rPr>
      <t>olas de frío y heladas</t>
    </r>
    <r>
      <rPr>
        <sz val="9"/>
        <color theme="1" tint="0.249977111117893"/>
        <rFont val="Roboto"/>
      </rPr>
      <t xml:space="preserve"> para </t>
    </r>
    <r>
      <rPr>
        <sz val="9"/>
        <color theme="1" tint="0.249977111117893"/>
        <rFont val="Roboto"/>
      </rPr>
      <t xml:space="preserve">estimar </t>
    </r>
    <r>
      <rPr>
        <sz val="9"/>
        <color theme="1" tint="0.249977111117893"/>
        <rFont val="Roboto"/>
      </rPr>
      <t>el respectivo multiplicador del cambio climático.</t>
    </r>
  </si>
  <si>
    <t>P1.14</t>
  </si>
  <si>
    <t xml:space="preserve">¿Se prevé un cambio en la frecuencia de los ciclos de hielo y deshielo? </t>
  </si>
  <si>
    <t xml:space="preserve">Obtenga las proyecciones anuales medias de temperatura para la ubicación del proyecto. Suponga una tendencia creciente de los ciclos de hielo y deshielo si el lugar se caracteriza históricamente por ser una región gélida y las previsiones de temperatura van en aumento (es decir, conforme aumente el calentamiento de la región será más fácil alcanzar el umbral de congelación). Suponga una tendencia decreciente de los ciclos de hielo y deshielo en todos los demás casos. </t>
  </si>
  <si>
    <t>Puntuación futura de calor extremo:</t>
  </si>
  <si>
    <t xml:space="preserve">Riesgo futuro de calor extremo: </t>
  </si>
  <si>
    <t>Puntuación futura de incendio forestal:</t>
  </si>
  <si>
    <t>Riesgo futuro de incendio forestal:</t>
  </si>
  <si>
    <t>Puntuación futura de frío extremo:</t>
  </si>
  <si>
    <t>Riesgo futuro de frío extremo:</t>
  </si>
  <si>
    <r>
      <rPr>
        <sz val="14"/>
        <color rgb="FF660033"/>
        <rFont val="Roboto"/>
      </rPr>
      <t xml:space="preserve">Protección frente al cambio climático de los proyectos de agua y saneamiento - </t>
    </r>
    <r>
      <rPr>
        <b/>
        <sz val="14"/>
        <color rgb="FF660033"/>
        <rFont val="Roboto"/>
      </rPr>
      <t>Peligros relacionados con la temperatura</t>
    </r>
  </si>
  <si>
    <r>
      <rPr>
        <b/>
        <sz val="13"/>
        <color theme="1"/>
        <rFont val="Roboto"/>
      </rPr>
      <t>Cuadro </t>
    </r>
    <r>
      <rPr>
        <b/>
        <sz val="13"/>
        <color theme="1"/>
        <rFont val="Roboto"/>
      </rPr>
      <t>2.1.</t>
    </r>
    <r>
      <rPr>
        <sz val="13"/>
        <color theme="1"/>
        <rFont val="Roboto"/>
      </rPr>
      <t xml:space="preserve"> </t>
    </r>
    <r>
      <rPr>
        <sz val="13"/>
        <color theme="1"/>
        <rFont val="Roboto"/>
      </rPr>
      <t>Evaluación de la sensibilidad a peligros relacionados con la temperatura basada en componentes</t>
    </r>
  </si>
  <si>
    <t>Sensibilidad al calor extremo y a cambios de temperatura crónicos</t>
  </si>
  <si>
    <t>Capacidad de adaptación al calor extremo y a cambios de temperatura crónicos</t>
  </si>
  <si>
    <t xml:space="preserve">Puntuación de calor extremo  </t>
  </si>
  <si>
    <r>
      <rPr>
        <sz val="15"/>
        <color rgb="FF930352"/>
        <rFont val="Roboto"/>
      </rPr>
      <t>Continúe</t>
    </r>
    <r>
      <rPr>
        <sz val="15"/>
        <color rgb="FF930352"/>
        <rFont val="Roboto"/>
      </rPr>
      <t xml:space="preserve"> con</t>
    </r>
    <r>
      <rPr>
        <sz val="15"/>
        <color rgb="FF930352"/>
        <rFont val="Roboto"/>
      </rPr>
      <t xml:space="preserve"> la evaluación del </t>
    </r>
    <r>
      <rPr>
        <b/>
        <sz val="15"/>
        <color rgb="FF930352"/>
        <rFont val="Roboto"/>
      </rPr>
      <t>frío extremo</t>
    </r>
  </si>
  <si>
    <t>Sensibilidad al frío extremo</t>
  </si>
  <si>
    <t>Capacidad de adaptación al frío extremo</t>
  </si>
  <si>
    <t xml:space="preserve">Puntuación de frío extremo  </t>
  </si>
  <si>
    <r>
      <rPr>
        <sz val="11"/>
        <color rgb="FF930352"/>
        <rFont val="Roboto"/>
      </rPr>
      <t xml:space="preserve">Continúe </t>
    </r>
    <r>
      <rPr>
        <sz val="11"/>
        <color rgb="FF930352"/>
        <rFont val="Roboto"/>
      </rPr>
      <t xml:space="preserve">con </t>
    </r>
    <r>
      <rPr>
        <sz val="11"/>
        <color rgb="FF930352"/>
        <rFont val="Roboto"/>
      </rPr>
      <t>la evaluación de los</t>
    </r>
    <r>
      <rPr>
        <b/>
        <sz val="11"/>
        <color rgb="FF930352"/>
        <rFont val="Roboto"/>
      </rPr>
      <t xml:space="preserve"> incendios forestales</t>
    </r>
  </si>
  <si>
    <t>Sensibilidad a los incendios forestales</t>
  </si>
  <si>
    <t>Capacidad de adaptación a los incendios forestales</t>
  </si>
  <si>
    <t xml:space="preserve">Puntuación de incendios forestales  </t>
  </si>
  <si>
    <t>P2.1</t>
  </si>
  <si>
    <t>P2.2</t>
  </si>
  <si>
    <t>P2.3</t>
  </si>
  <si>
    <t>P2.4</t>
  </si>
  <si>
    <t>P2.5</t>
  </si>
  <si>
    <t>P2.6</t>
  </si>
  <si>
    <t>P2.7</t>
  </si>
  <si>
    <t>P2.8</t>
  </si>
  <si>
    <t>P2.9</t>
  </si>
  <si>
    <t>P2.10</t>
  </si>
  <si>
    <t>P2.11</t>
  </si>
  <si>
    <t>P2.12</t>
  </si>
  <si>
    <t>P2.13</t>
  </si>
  <si>
    <t>P2.14</t>
  </si>
  <si>
    <t>P2.15</t>
  </si>
  <si>
    <t>P2.16</t>
  </si>
  <si>
    <t>P2.17</t>
  </si>
  <si>
    <t>P2.18</t>
  </si>
  <si>
    <t>P2.19</t>
  </si>
  <si>
    <t>P2.20</t>
  </si>
  <si>
    <t>P2.21</t>
  </si>
  <si>
    <t>P2.22</t>
  </si>
  <si>
    <t xml:space="preserve">Basándose en experiencias anteriores, ¿cabe esperar que el componente siga siendo funcional en caso de calor extremo? </t>
  </si>
  <si>
    <t>¿Cuenta el componente con sistemas de protección en caso de calor extremo (p. ej., sistemas de ventilación)?</t>
  </si>
  <si>
    <r>
      <t xml:space="preserve">¿Puede el componente seguir funcionando en caso de fallo de la red eléctrica recurriendo a equipos de generación de electricidad </t>
    </r>
    <r>
      <rPr>
        <i/>
        <sz val="10"/>
        <color theme="0"/>
        <rFont val="Roboto"/>
      </rPr>
      <t>in situ</t>
    </r>
    <r>
      <rPr>
        <sz val="10"/>
        <color theme="0"/>
        <rFont val="Roboto"/>
      </rPr>
      <t>?</t>
    </r>
    <r>
      <rPr>
        <sz val="10"/>
        <color theme="0"/>
        <rFont val="Roboto"/>
      </rPr>
      <t xml:space="preserve">   </t>
    </r>
  </si>
  <si>
    <t xml:space="preserve">¿Se verá afectado el resultado (o el rendimiento) del componente por las variaciones de temperatura? </t>
  </si>
  <si>
    <t xml:space="preserve">Basándose en experiencias anteriores, ¿cabe esperar que el componente siga siendo funcional en caso de que se vea expuesto a temperaturas muy bajas? </t>
  </si>
  <si>
    <t>¿Cuenta el componente con sistemas de protección en caso de hielo o congelación? (p. ej., aislamiento de tuberías, sopladores de vapor, etc.)</t>
  </si>
  <si>
    <r>
      <t xml:space="preserve">¿Puede el componente seguir funcionando en caso de fallo de la red eléctrica recurriendo a equipos de generación de electricidad </t>
    </r>
    <r>
      <rPr>
        <i/>
        <sz val="11"/>
        <color theme="1"/>
        <rFont val="Calibri"/>
        <family val="2"/>
        <scheme val="minor"/>
      </rPr>
      <t>in situ</t>
    </r>
    <r>
      <rPr>
        <sz val="11"/>
        <color theme="1"/>
        <rFont val="Calibri"/>
        <family val="2"/>
        <scheme val="minor"/>
      </rPr>
      <t>?</t>
    </r>
    <r>
      <rPr>
        <sz val="11"/>
        <color theme="1"/>
        <rFont val="Calibri"/>
        <family val="2"/>
        <scheme val="minor"/>
      </rPr>
      <t xml:space="preserve">   </t>
    </r>
  </si>
  <si>
    <t xml:space="preserve">¿Es el componente sensible a las variaciones de temperatura? </t>
  </si>
  <si>
    <t xml:space="preserve">¿Puede el componente adaptarse a los cambios de temperatura (p. ej., usando dispositivos termorreguladores)? </t>
  </si>
  <si>
    <t>¿Existen sistemas redundantes que puedan reducir el impacto en caso de fallos en el componente (p. ej., derivación de procesos)?</t>
  </si>
  <si>
    <t>En caso de fallo, ¿puede sustituirse (o restablecerse) rápidamente el componente (o la función que desempeña)?</t>
  </si>
  <si>
    <t xml:space="preserve">Basándose en experiencias anteriores, ¿cabe esperar que el componente/proceso siga siendo funcional en caso de incendio forestal? </t>
  </si>
  <si>
    <r>
      <t xml:space="preserve">¿Puede el componente seguir funcionando en caso de fallo de la red eléctrica (p. ej., recurriendo a equipos de generación de electricidad </t>
    </r>
    <r>
      <rPr>
        <i/>
        <sz val="10"/>
        <color theme="0"/>
        <rFont val="Roboto"/>
      </rPr>
      <t>in situ</t>
    </r>
    <r>
      <rPr>
        <sz val="10"/>
        <color theme="0"/>
        <rFont val="Roboto"/>
      </rPr>
      <t>)?</t>
    </r>
    <r>
      <rPr>
        <sz val="10"/>
        <color theme="0"/>
        <rFont val="Roboto"/>
      </rPr>
      <t xml:space="preserve">   </t>
    </r>
  </si>
  <si>
    <t xml:space="preserve">¿Es el componente o el resultado del proceso insensible a humos no intencionados o fugitivos?  </t>
  </si>
  <si>
    <t xml:space="preserve">¿Con qué rapidez puede el componente/proceso recuperar la plena operatividad? </t>
  </si>
  <si>
    <t xml:space="preserve">¿Existen sistemas redundantes que puedan reducir el impacto en caso de fallos en el componente/proceso? </t>
  </si>
  <si>
    <t>[0: No | 1: Sí, una subida superior a 10 grados (con respecto al rango óptimo) | 2: Sí, una subida superior a 5 grados | 3: Sí, incluso pequeñas variaciones de temperatura reducirán el rendimiento]</t>
  </si>
  <si>
    <r>
      <rPr>
        <sz val="9"/>
        <color theme="0" tint="-4.9989318521683403E-2"/>
        <rFont val="Roboto"/>
      </rPr>
      <t>[</t>
    </r>
    <r>
      <rPr>
        <b/>
        <sz val="9"/>
        <color theme="0" tint="-4.9989318521683403E-2"/>
        <rFont val="Roboto"/>
      </rPr>
      <t>0:</t>
    </r>
    <r>
      <rPr>
        <sz val="9"/>
        <color theme="0" tint="-4.9989318521683403E-2"/>
        <rFont val="Roboto"/>
      </rPr>
      <t xml:space="preserve"> </t>
    </r>
    <r>
      <rPr>
        <sz val="9"/>
        <color theme="0" tint="-4.9989318521683403E-2"/>
        <rFont val="Roboto"/>
      </rPr>
      <t>S</t>
    </r>
    <r>
      <rPr>
        <sz val="9"/>
        <color theme="0" tint="-4.9989318521683403E-2"/>
        <rFont val="Roboto"/>
      </rPr>
      <t xml:space="preserve">í </t>
    </r>
    <r>
      <rPr>
        <b/>
        <sz val="9"/>
        <color theme="0" tint="-4.9989318521683403E-2"/>
        <rFont val="Roboto"/>
      </rPr>
      <t>| 3:</t>
    </r>
    <r>
      <rPr>
        <sz val="9"/>
        <color theme="0" tint="-4.9989318521683403E-2"/>
        <rFont val="Roboto"/>
      </rPr>
      <t xml:space="preserve"> </t>
    </r>
    <r>
      <rPr>
        <sz val="9"/>
        <color theme="0" tint="-4.9989318521683403E-2"/>
        <rFont val="Roboto"/>
      </rPr>
      <t>N</t>
    </r>
    <r>
      <rPr>
        <sz val="9"/>
        <color theme="0" tint="-4.9989318521683403E-2"/>
        <rFont val="Roboto"/>
      </rPr>
      <t>o o desconocido]</t>
    </r>
  </si>
  <si>
    <t>[3: En el diseño original se han incluido todas las medidas de adaptación pertinentes, 2: Algunas medidas de adaptación | 1: Pocas medidas de adaptación | 0: Ninguna medida de adaptación]</t>
  </si>
  <si>
    <t>[0: El daño es permanente | 1: Tiempo de recuperación: varios días | 2: Tiempo de recuperación: ~1 día | 3: Tiempo de recuperación &lt; 1 día]</t>
  </si>
  <si>
    <r>
      <rPr>
        <b/>
        <sz val="16"/>
        <color theme="1"/>
        <rFont val="Roboto"/>
      </rPr>
      <t>Cuadro </t>
    </r>
    <r>
      <rPr>
        <b/>
        <sz val="16"/>
        <color theme="1"/>
        <rFont val="Roboto"/>
      </rPr>
      <t xml:space="preserve">3.1 - Resumen del perfil de riesgo del proyecto </t>
    </r>
    <r>
      <rPr>
        <sz val="16"/>
        <color rgb="FF000000"/>
        <rFont val="Roboto"/>
      </rPr>
      <t xml:space="preserve">(cumplimentado automáticamente usando </t>
    </r>
    <r>
      <rPr>
        <sz val="16"/>
        <color rgb="FF000000"/>
        <rFont val="Roboto"/>
      </rPr>
      <t>la información introducida en</t>
    </r>
    <r>
      <rPr>
        <sz val="16"/>
        <color rgb="FF000000"/>
        <rFont val="Roboto"/>
      </rPr>
      <t xml:space="preserve"> las hojas anteriores)</t>
    </r>
  </si>
  <si>
    <t>CALOR EXTREMO</t>
  </si>
  <si>
    <t>FRÍO EXTREMO</t>
  </si>
  <si>
    <t>INCENDIOS FORESTALES</t>
  </si>
  <si>
    <t>Solo figuran en la lista componentes/procesos activos. Para activar/desactivar componentes diríjase a la pestaña Temperature-Step 2.</t>
  </si>
  <si>
    <r>
      <rPr>
        <b/>
        <sz val="13"/>
        <color theme="1"/>
        <rFont val="Roboto"/>
      </rPr>
      <t>Cuadro </t>
    </r>
    <r>
      <rPr>
        <b/>
        <sz val="13"/>
        <color theme="1"/>
        <rFont val="Roboto"/>
      </rPr>
      <t xml:space="preserve">4.1 - </t>
    </r>
    <r>
      <rPr>
        <sz val="13"/>
        <color rgb="FF000000"/>
        <rFont val="Roboto"/>
      </rPr>
      <t xml:space="preserve">Lista de </t>
    </r>
    <r>
      <rPr>
        <sz val="13"/>
        <color rgb="FF000000"/>
        <rFont val="Roboto"/>
      </rPr>
      <t xml:space="preserve">comprobación </t>
    </r>
    <r>
      <rPr>
        <sz val="13"/>
        <color rgb="FF000000"/>
        <rFont val="Roboto"/>
      </rPr>
      <t xml:space="preserve">de </t>
    </r>
    <r>
      <rPr>
        <sz val="13"/>
        <color rgb="FF000000"/>
        <rFont val="Roboto"/>
      </rPr>
      <t xml:space="preserve">la </t>
    </r>
    <r>
      <rPr>
        <sz val="13"/>
        <color rgb="FF000000"/>
        <rFont val="Roboto"/>
      </rPr>
      <t>protección frente al cambio climático</t>
    </r>
  </si>
  <si>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 xml:space="preserve">Para activar/desactivar componentes </t>
    </r>
    <r>
      <rPr>
        <sz val="11"/>
        <color theme="0"/>
        <rFont val="Roboto"/>
      </rPr>
      <t>diríjase</t>
    </r>
    <r>
      <rPr>
        <sz val="11"/>
        <color theme="0"/>
        <rFont val="Roboto"/>
      </rPr>
      <t xml:space="preserve"> a la pestaña Temperature-Step 2)</t>
    </r>
  </si>
  <si>
    <t>Protección frente al cambio climático: PRECIPITACIONES E INUNDACIONES INTENSAS</t>
  </si>
  <si>
    <t>4.1</t>
  </si>
  <si>
    <r>
      <rPr>
        <b/>
        <sz val="10"/>
        <color theme="1"/>
        <rFont val="Roboto"/>
      </rPr>
      <t xml:space="preserve">Puntuación inicial del riesgo de CALOR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</si>
  <si>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4.2</t>
  </si>
  <si>
    <t>Medidas de adaptación para combatir el CALOR EXTREMO</t>
  </si>
  <si>
    <t>NOTA</t>
  </si>
  <si>
    <t>4.3</t>
  </si>
  <si>
    <t xml:space="preserve">Si más de una medida de adaptación es aplicable a un componente específico, podría utilizarse la siguiente regla general para determinar el nivel de eficiencia agregado: </t>
  </si>
  <si>
    <t>4.4</t>
  </si>
  <si>
    <t>Riesgo final de CALOR EXTREMO</t>
  </si>
  <si>
    <t xml:space="preserve">    - Indique un nivel de eficiencia «ALTO» si al menos una medida de adaptación seleccionada ofrece un alto nivel de protección.</t>
  </si>
  <si>
    <t xml:space="preserve">    - Indique un nivel eficiencia «ALTO» si existen interacciones positivas entre las medidas de adaptación seleccionadas (p. ej., combinación de alerta temprana y seguimiento).</t>
  </si>
  <si>
    <t>Protección frente al cambio climático: FRÍO EXTREMO</t>
  </si>
  <si>
    <t xml:space="preserve">    - Indique un nivel de eficiencia «BAJO» en todos los demás casos.</t>
  </si>
  <si>
    <t>4.5</t>
  </si>
  <si>
    <r>
      <rPr>
        <b/>
        <sz val="10"/>
        <color theme="1"/>
        <rFont val="Roboto"/>
      </rPr>
      <t xml:space="preserve">Puntuación inicial del riesgo de FRÍO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</si>
  <si>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4.6</t>
  </si>
  <si>
    <t>Medidas de adaptación para combatir el FRÍO EXTREMO</t>
  </si>
  <si>
    <t>4.7</t>
  </si>
  <si>
    <t>4.8</t>
  </si>
  <si>
    <t>Riesgo final de FRÍO EXTREMO</t>
  </si>
  <si>
    <t>Protección frente al cambio climático:  INCENDIOS FORESTALES</t>
  </si>
  <si>
    <t>4.9</t>
  </si>
  <si>
    <r>
      <rPr>
        <b/>
        <sz val="10"/>
        <color theme="1"/>
        <rFont val="Roboto"/>
      </rPr>
      <t xml:space="preserve">Puntuación inicial del riesgo de INCENDIOS FORESTALES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</si>
  <si>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4.10</t>
  </si>
  <si>
    <t>Medidas de adaptación para combatir los INCENDIOS FORESTALES</t>
  </si>
  <si>
    <t>4.11</t>
  </si>
  <si>
    <t>4.12</t>
  </si>
  <si>
    <t>Riesgo final de INCENDIOS FORESTALES</t>
  </si>
  <si>
    <t>Calor extremo</t>
  </si>
  <si>
    <t>Protección frente al frío extremo</t>
  </si>
  <si>
    <t>Protección frente a los incendios forestales</t>
  </si>
  <si>
    <r>
      <rPr>
        <sz val="14"/>
        <color rgb="FF660033"/>
        <rFont val="Roboto"/>
      </rPr>
      <t>Protección frente al cambio climático de los proyectos de regeneración urbana -</t>
    </r>
    <r>
      <rPr>
        <sz val="14"/>
        <color rgb="FF660033"/>
        <rFont val="Roboto"/>
      </rPr>
      <t xml:space="preserve"> </t>
    </r>
    <r>
      <rPr>
        <b/>
        <sz val="14"/>
        <color rgb="FF660033"/>
        <rFont val="Roboto"/>
      </rPr>
      <t>V</t>
    </r>
    <r>
      <rPr>
        <b/>
        <sz val="14"/>
        <color rgb="FF660033"/>
        <rFont val="Roboto"/>
      </rPr>
      <t>ientos extremos</t>
    </r>
  </si>
  <si>
    <r>
      <rPr>
        <b/>
        <sz val="13"/>
        <color theme="1"/>
        <rFont val="Roboto"/>
      </rPr>
      <t>Cuadro </t>
    </r>
    <r>
      <rPr>
        <b/>
        <sz val="13"/>
        <color theme="1"/>
        <rFont val="Roboto"/>
      </rPr>
      <t>1.1.</t>
    </r>
    <r>
      <rPr>
        <b/>
        <sz val="13"/>
        <color theme="1"/>
        <rFont val="Roboto"/>
      </rPr>
      <t xml:space="preserve"> </t>
    </r>
    <r>
      <rPr>
        <sz val="13"/>
        <color theme="1"/>
        <rFont val="Roboto"/>
      </rPr>
      <t>Exposición a vientos extremos y huracanes</t>
    </r>
  </si>
  <si>
    <t>P1.1</t>
  </si>
  <si>
    <t xml:space="preserve">¿Está experimentando la región temporales de viento perturbadores que causan daños generalizados (p. ej., carreteras intransitables, cortes de electricidad, árboles arrancados de raíz, accidentes, etc.)? ¿Son frecuentes? </t>
  </si>
  <si>
    <r>
      <rPr>
        <sz val="9"/>
        <color theme="1" tint="0.249977111117893"/>
        <rFont val="Roboto"/>
      </rPr>
      <t>Se entiende por vientos extremos aquellos que superan los 60</t>
    </r>
    <r>
      <rPr>
        <sz val="9"/>
        <color theme="1" tint="0.249977111117893"/>
        <rFont val="Roboto"/>
      </rPr>
      <t> </t>
    </r>
    <r>
      <rPr>
        <sz val="9"/>
        <color theme="1" tint="0.249977111117893"/>
        <rFont val="Roboto"/>
      </rPr>
      <t>nudos(</t>
    </r>
    <r>
      <rPr>
        <sz val="9"/>
        <color theme="1" tint="0.249977111117893"/>
        <rFont val="Roboto"/>
      </rPr>
      <t>más de</t>
    </r>
    <r>
      <rPr>
        <sz val="9"/>
        <color theme="1" tint="0.249977111117893"/>
        <rFont val="Roboto"/>
      </rPr>
      <t> </t>
    </r>
    <r>
      <rPr>
        <sz val="9"/>
        <color theme="1" tint="0.249977111117893"/>
        <rFont val="Roboto"/>
      </rPr>
      <t xml:space="preserve">11 </t>
    </r>
    <r>
      <rPr>
        <sz val="9"/>
        <color theme="1" tint="0.249977111117893"/>
        <rFont val="Roboto"/>
      </rPr>
      <t xml:space="preserve">en la escala de </t>
    </r>
    <r>
      <rPr>
        <sz val="9"/>
        <color theme="1" tint="0.249977111117893"/>
        <rFont val="Roboto"/>
      </rPr>
      <t>Beaufort).</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los vientos extremos se produzcan una vez al año o más a menudo</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los vientos extremos se repiten cada 5</t>
    </r>
    <r>
      <rPr>
        <sz val="9"/>
        <color theme="1" tint="0.249977111117893"/>
        <rFont val="Roboto"/>
      </rPr>
      <t> </t>
    </r>
    <r>
      <rPr>
        <sz val="9"/>
        <color theme="1" tint="0.249977111117893"/>
        <rFont val="Roboto"/>
      </rPr>
      <t>años en promedio;</t>
    </r>
    <r>
      <rPr>
        <sz val="9"/>
        <color theme="1" tint="0.249977111117893"/>
        <rFont val="Roboto"/>
      </rPr>
      <t xml:space="preserve"> «</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la región nunca ha sufrido </t>
    </r>
    <r>
      <rPr>
        <sz val="9"/>
        <color theme="1" tint="0.249977111117893"/>
        <rFont val="Roboto"/>
      </rPr>
      <t xml:space="preserve">ningún </t>
    </r>
    <r>
      <rPr>
        <sz val="9"/>
        <color theme="1" tint="0.249977111117893"/>
        <rFont val="Roboto"/>
      </rPr>
      <t>episodio de vientos extremos.</t>
    </r>
    <r>
      <rPr>
        <sz val="9"/>
        <color theme="1" tint="0.249977111117893"/>
        <rFont val="Roboto"/>
      </rPr>
      <t xml:space="preserve"> </t>
    </r>
  </si>
  <si>
    <t>P1.2</t>
  </si>
  <si>
    <t xml:space="preserve">¿Está ubicada la instalación en un frente costero? En caso afirmativo, ¿está experimentando la región olas excepcionalmente altas (superiores a 10 metros)?                                       </t>
  </si>
  <si>
    <r>
      <rPr>
        <sz val="9"/>
        <color theme="1" tint="0.249977111117893"/>
        <rFont val="Roboto"/>
      </rPr>
      <t>Los vientos suelen ser mucho más fuertes en las regiones costeras que en el interior.</t>
    </r>
    <r>
      <rPr>
        <sz val="9"/>
        <color theme="1" tint="0.249977111117893"/>
        <rFont val="Roboto"/>
      </rPr>
      <t xml:space="preserve"> </t>
    </r>
    <r>
      <rPr>
        <sz val="9"/>
        <color theme="1" tint="0.249977111117893"/>
        <rFont val="Roboto"/>
      </rPr>
      <t xml:space="preserve">Unas </t>
    </r>
    <r>
      <rPr>
        <sz val="9"/>
        <color theme="1" tint="0.249977111117893"/>
        <rFont val="Roboto"/>
      </rPr>
      <t xml:space="preserve">olas excepcionalmente altas en las regiones costeras </t>
    </r>
    <r>
      <rPr>
        <sz val="9"/>
        <color theme="1" tint="0.249977111117893"/>
        <rFont val="Roboto"/>
      </rPr>
      <t>suelen asociarse a episodios de</t>
    </r>
    <r>
      <rPr>
        <sz val="9"/>
        <color theme="1" tint="0.249977111117893"/>
        <rFont val="Roboto"/>
      </rPr>
      <t xml:space="preserve"> viento</t>
    </r>
    <r>
      <rPr>
        <sz val="9"/>
        <color theme="1" tint="0.249977111117893"/>
        <rFont val="Roboto"/>
      </rPr>
      <t>s</t>
    </r>
    <r>
      <rPr>
        <sz val="9"/>
        <color theme="1" tint="0.249977111117893"/>
        <rFont val="Roboto"/>
      </rPr>
      <t xml:space="preserve"> extrem</t>
    </r>
    <r>
      <rPr>
        <sz val="9"/>
        <color theme="1" tint="0.249977111117893"/>
        <rFont val="Roboto"/>
      </rPr>
      <t>o</t>
    </r>
    <r>
      <rPr>
        <sz val="9"/>
        <color theme="1" tint="0.249977111117893"/>
        <rFont val="Roboto"/>
      </rPr>
      <t>s.</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la instalación esté ubicada en un frente costero y se producen olas excepcionalmente altas una vez al año o más a menudo</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las olas excepcionalmente altas se repiten cada </t>
    </r>
    <r>
      <rPr>
        <sz val="9"/>
        <color theme="1" tint="0.249977111117893"/>
        <rFont val="Roboto"/>
      </rPr>
      <t>2-</t>
    </r>
    <r>
      <rPr>
        <sz val="9"/>
        <color theme="1" tint="0.249977111117893"/>
        <rFont val="Roboto"/>
      </rPr>
      <t>5</t>
    </r>
    <r>
      <rPr>
        <sz val="9"/>
        <color theme="1" tint="0.249977111117893"/>
        <rFont val="Roboto"/>
      </rPr>
      <t> </t>
    </r>
    <r>
      <rPr>
        <sz val="9"/>
        <color theme="1" tint="0.249977111117893"/>
        <rFont val="Roboto"/>
      </rPr>
      <t xml:space="preserve">años en promedio;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 xml:space="preserve">» </t>
    </r>
    <r>
      <rPr>
        <sz val="9"/>
        <color theme="1" tint="0.249977111117893"/>
        <rFont val="Roboto"/>
      </rPr>
      <t>si la instalación no está ubicada en un frente costero.</t>
    </r>
    <r>
      <rPr>
        <sz val="9"/>
        <color theme="1" tint="0.249977111117893"/>
        <rFont val="Roboto"/>
      </rPr>
      <t xml:space="preserve"> </t>
    </r>
  </si>
  <si>
    <t>P1.3</t>
  </si>
  <si>
    <t xml:space="preserve">¿Ha sufrido la región algún huracán? </t>
  </si>
  <si>
    <t xml:space="preserve">Aunque Europa rara vez sufre huracanes, en los últimos 20 años las regiones costeras de Europa Occidental (Portugal, Irlanda, Reino Unido, etc.) se han visto afectadas por los remanentes de huracanes. Las previsiones apuntan a un aumento de la intensidad de los huracanes, por lo que el riesgo de sufrir vientos extremos seguirá creciendo. </t>
  </si>
  <si>
    <t xml:space="preserve">Puntuación actual de vientos extremos: </t>
  </si>
  <si>
    <t xml:space="preserve">Riesgo actual de vientos extremos: </t>
  </si>
  <si>
    <t>(1) Consulte las proyecciones climáticas regionales en el atlas interactivo del IPCC (https://interactive-atlas.ipcc.ch) para determinar cómo cambiarán los patrones de viento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</si>
  <si>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r>
      <rPr>
        <b/>
        <sz val="13"/>
        <color rgb="FF000000"/>
        <rFont val="Roboto"/>
      </rPr>
      <t>Cuadro </t>
    </r>
    <r>
      <rPr>
        <b/>
        <sz val="13"/>
        <color rgb="FF000000"/>
        <rFont val="Roboto"/>
      </rPr>
      <t>1.2</t>
    </r>
    <r>
      <rPr>
        <sz val="13"/>
        <color rgb="FF000000"/>
        <rFont val="Roboto"/>
      </rPr>
      <t>.</t>
    </r>
    <r>
      <rPr>
        <sz val="13"/>
        <color rgb="FF000000"/>
        <rFont val="Roboto"/>
      </rPr>
      <t xml:space="preserve"> </t>
    </r>
    <r>
      <rPr>
        <sz val="13"/>
        <color rgb="FF000000"/>
        <rFont val="Roboto"/>
      </rPr>
      <t>Proyecciones climáticas</t>
    </r>
  </si>
  <si>
    <t>P1.4</t>
  </si>
  <si>
    <t>¿Cuál es la probabilidad de que se produzcan vientos más fuertes en el futuro?</t>
  </si>
  <si>
    <r>
      <rPr>
        <sz val="9"/>
        <color theme="1" tint="0.249977111117893"/>
        <rFont val="Roboto"/>
      </rPr>
      <t>Consulte las proyecciones regionales del</t>
    </r>
    <r>
      <rPr>
        <sz val="9"/>
        <color theme="1" tint="0.249977111117893"/>
        <rFont val="Roboto"/>
      </rPr>
      <t> </t>
    </r>
    <r>
      <rPr>
        <sz val="9"/>
        <color theme="1" tint="0.249977111117893"/>
        <rFont val="Roboto"/>
      </rPr>
      <t xml:space="preserve">IPCC </t>
    </r>
    <r>
      <rPr>
        <sz val="9"/>
        <color theme="1" tint="0.249977111117893"/>
        <rFont val="Roboto"/>
      </rPr>
      <t xml:space="preserve">sobre </t>
    </r>
    <r>
      <rPr>
        <b/>
        <sz val="9"/>
        <color theme="1" tint="0.249977111117893"/>
        <rFont val="Roboto"/>
      </rPr>
      <t>vientos extremos</t>
    </r>
    <r>
      <rPr>
        <sz val="9"/>
        <color theme="1" tint="0.249977111117893"/>
        <rFont val="Roboto"/>
      </rPr>
      <t xml:space="preserve"> para estimar el multiplicador del cambio climático.</t>
    </r>
    <r>
      <rPr>
        <sz val="9"/>
        <color theme="1" tint="0.249977111117893"/>
        <rFont val="Roboto"/>
      </rPr>
      <t xml:space="preserve"> </t>
    </r>
  </si>
  <si>
    <t xml:space="preserve">Puntuación futura de vientos extremos: </t>
  </si>
  <si>
    <t xml:space="preserve">Riesgo futuro de vientos extremos: </t>
  </si>
  <si>
    <t>Protección frente al cambio climático: vientos extremos</t>
  </si>
  <si>
    <r>
      <rPr>
        <b/>
        <sz val="13"/>
        <color theme="1"/>
        <rFont val="Roboto"/>
      </rPr>
      <t>Cuadro </t>
    </r>
    <r>
      <rPr>
        <b/>
        <sz val="13"/>
        <color theme="1"/>
        <rFont val="Roboto"/>
      </rPr>
      <t>2.1.</t>
    </r>
    <r>
      <rPr>
        <sz val="13"/>
        <color theme="1"/>
        <rFont val="Roboto"/>
      </rPr>
      <t xml:space="preserve"> </t>
    </r>
    <r>
      <rPr>
        <sz val="13"/>
        <color theme="1"/>
        <rFont val="Roboto"/>
      </rPr>
      <t>Evaluación de la sensibilidad a vientos extremos basada en componentes</t>
    </r>
  </si>
  <si>
    <t>Sensibilidad a vientos extremos</t>
  </si>
  <si>
    <t>Capacidad de adaptación a vientos extremos</t>
  </si>
  <si>
    <t xml:space="preserve">Puntuación de vientos extremos  </t>
  </si>
  <si>
    <t>Basándose en experiencias anteriores, ¿cabe esperar que el componente del edificio siga siendo funcional (o sufra daños mínimos) en caso de que se vea expuesto a vientos extremos?</t>
  </si>
  <si>
    <t xml:space="preserve">¿Se ha diseñado el componente para soportar mayores cargas de viento?   </t>
  </si>
  <si>
    <t xml:space="preserve">¿Cuenta el componente con sistemas de protección frente al viento (p. ej., cortavientos, recintos resistentes a escombros para los equipos ubicados en el exterior, etc.)? </t>
  </si>
  <si>
    <t>¿Está el componente (o los elementos que lo integran) anclado de forma segura para evitar que se levante o rompa durante episodios de vientos extremos?</t>
  </si>
  <si>
    <t xml:space="preserve">En caso de cierre provisional, ¿con qué rapidez puede recuperar el componente la plena operatividad? </t>
  </si>
  <si>
    <t>¿Existe un plan de contingencia para garantizar la continuidad de la actividad en caso de fallo del componente interdependiente?</t>
  </si>
  <si>
    <r>
      <rPr>
        <b/>
        <sz val="9"/>
        <color theme="0"/>
        <rFont val="Roboto"/>
      </rPr>
      <t>[0:</t>
    </r>
    <r>
      <rPr>
        <b/>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r>
      <rPr>
        <sz val="9"/>
        <color theme="0"/>
        <rFont val="Roboto"/>
      </rPr>
      <t xml:space="preserve"> ]</t>
    </r>
  </si>
  <si>
    <t>[0: Sí | 3: No]</t>
  </si>
  <si>
    <t xml:space="preserve"> [0: Sí = la conexión de fijación es fuerte y tiene múltiples redundancias, 3: No = la conexión de fijación tiene un único punto de fallo]</t>
  </si>
  <si>
    <t xml:space="preserve"> [3: Tiempo de recuperación &lt; 1 día | 2: Tiempo de recuperación: ~1 día | 1: Tiempo de recuperación: varios días | 0: Daño irreparable]</t>
  </si>
  <si>
    <t>[3: Sí | 0: No]</t>
  </si>
  <si>
    <r>
      <rPr>
        <sz val="14"/>
        <color rgb="FF660033"/>
        <rFont val="Roboto"/>
      </rPr>
      <t>Protección frente al cambio climático de los proyectos de agua y saneamiento -</t>
    </r>
    <r>
      <rPr>
        <sz val="14"/>
        <color rgb="FF660033"/>
        <rFont val="Roboto"/>
      </rPr>
      <t xml:space="preserve"> </t>
    </r>
    <r>
      <rPr>
        <b/>
        <sz val="14"/>
        <color rgb="FF660033"/>
        <rFont val="Roboto"/>
      </rPr>
      <t>V</t>
    </r>
    <r>
      <rPr>
        <b/>
        <sz val="14"/>
        <color rgb="FF660033"/>
        <rFont val="Roboto"/>
      </rPr>
      <t>ientos extremos</t>
    </r>
  </si>
  <si>
    <t>VIENTOS EXTREMOS</t>
  </si>
  <si>
    <t>Solo figuran en la lista componentes/procesos activos. Para activar/desactivar componentes diríjase a la pestaña Wind-Step 2.</t>
  </si>
  <si>
    <t>Protección frente al cambio climático de los proyectos de agua y saneamiento - Vientos extremos</t>
  </si>
  <si>
    <r>
      <rPr>
        <b/>
        <sz val="10"/>
        <color theme="1"/>
        <rFont val="Roboto"/>
      </rPr>
      <t xml:space="preserve">Puntuación inicial del riesgo de VIENTOS EXTREMOS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</si>
  <si>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los VIENTOS EXTREMOS</t>
  </si>
  <si>
    <t>Riesgo final de VIENTOS EXTREMOS</t>
  </si>
  <si>
    <t>Vientos extremos</t>
  </si>
  <si>
    <r>
      <t xml:space="preserve">Invertir en energía renovable </t>
    </r>
    <r>
      <rPr>
        <i/>
        <sz val="11"/>
        <color theme="1"/>
        <rFont val="Calibri"/>
        <family val="2"/>
        <scheme val="minor"/>
      </rPr>
      <t>in situ</t>
    </r>
    <r>
      <rPr>
        <sz val="11"/>
        <color theme="1"/>
        <rFont val="Calibri"/>
        <family val="2"/>
        <scheme val="minor"/>
      </rPr>
      <t xml:space="preserve"> para minimizar la dependencia de la red eléctrica </t>
    </r>
    <r>
      <rPr>
        <sz val="11"/>
        <color theme="1"/>
        <rFont val="Calibri"/>
        <family val="2"/>
        <scheme val="minor"/>
      </rPr>
      <t>externa</t>
    </r>
    <r>
      <rPr>
        <sz val="11"/>
        <color theme="1"/>
        <rFont val="Calibri"/>
        <family val="2"/>
        <scheme val="minor"/>
      </rPr>
      <t>.</t>
    </r>
  </si>
  <si>
    <t>Barato (si se realiza durante la fase de planificación).</t>
  </si>
  <si>
    <t>Protección frente al cambio climático de las instalaciones de agua y saneamiento - Peligros relacionados con el suelo</t>
  </si>
  <si>
    <r>
      <rPr>
        <b/>
        <sz val="24"/>
        <color rgb="FF000000"/>
        <rFont val="Roboto"/>
      </rPr>
      <t>PASO</t>
    </r>
    <r>
      <rPr>
        <b/>
        <sz val="24"/>
        <color rgb="FF000000"/>
        <rFont val="Roboto"/>
      </rPr>
      <t> </t>
    </r>
    <r>
      <rPr>
        <b/>
        <sz val="24"/>
        <color rgb="FF000000"/>
        <rFont val="Roboto"/>
      </rPr>
      <t>1.</t>
    </r>
    <r>
      <rPr>
        <sz val="24"/>
        <color rgb="FF000000"/>
        <rFont val="Roboto"/>
      </rPr>
      <t xml:space="preserve"> </t>
    </r>
    <r>
      <rPr>
        <sz val="24"/>
        <color rgb="FF000000"/>
        <rFont val="Roboto"/>
      </rPr>
      <t>EXPOSICIÓN AL PELIGRO</t>
    </r>
  </si>
  <si>
    <r>
      <rPr>
        <b/>
        <sz val="13"/>
        <color theme="1"/>
        <rFont val="Roboto"/>
      </rPr>
      <t>Cuadro </t>
    </r>
    <r>
      <rPr>
        <b/>
        <sz val="13"/>
        <color theme="1"/>
        <rFont val="Roboto"/>
      </rPr>
      <t>1.1.</t>
    </r>
    <r>
      <rPr>
        <b/>
        <sz val="13"/>
        <color theme="1"/>
        <rFont val="Roboto"/>
      </rPr>
      <t xml:space="preserve"> </t>
    </r>
    <r>
      <rPr>
        <sz val="13"/>
        <color theme="1"/>
        <rFont val="Roboto"/>
      </rPr>
      <t xml:space="preserve"> </t>
    </r>
    <r>
      <rPr>
        <sz val="13"/>
        <color theme="1"/>
        <rFont val="Roboto"/>
      </rPr>
      <t>Exposición a corrimientos de tierras y erosión del suelo</t>
    </r>
  </si>
  <si>
    <t xml:space="preserve">Seleccione una opción del menú desplegable.  </t>
  </si>
  <si>
    <t xml:space="preserve">    Facilite una puntuación de [0 a 3]</t>
  </si>
  <si>
    <r>
      <rPr>
        <vertAlign val="superscript"/>
        <sz val="9"/>
        <color theme="1"/>
        <rFont val="Roboto"/>
      </rPr>
      <t>1</t>
    </r>
    <r>
      <rPr>
        <sz val="9"/>
        <color theme="1"/>
        <rFont val="Roboto"/>
      </rPr>
      <t> Factor</t>
    </r>
    <r>
      <rPr>
        <sz val="9"/>
        <color theme="1"/>
        <rFont val="Roboto"/>
      </rPr>
      <t> </t>
    </r>
    <r>
      <rPr>
        <sz val="9"/>
        <color theme="1"/>
        <rFont val="Roboto"/>
      </rPr>
      <t>K [t ha h ha−1 MJ−1 mm−1 es un indicador comúnmente utilizado que expresa la susceptibilidad del suelo a la erosión.</t>
    </r>
    <r>
      <rPr>
        <sz val="9"/>
        <color theme="1"/>
        <rFont val="Roboto"/>
      </rPr>
      <t> </t>
    </r>
    <r>
      <rPr>
        <sz val="9"/>
        <color theme="1"/>
        <rFont val="Roboto"/>
      </rPr>
      <t>Puede consultar</t>
    </r>
    <r>
      <rPr>
        <sz val="9"/>
        <color theme="1"/>
        <rFont val="Roboto"/>
      </rPr>
      <t xml:space="preserve"> un mapa de la erosionabilidad del suelo en Europa de alta resolución</t>
    </r>
    <r>
      <rPr>
        <sz val="9"/>
        <color theme="1"/>
        <rFont val="Roboto"/>
      </rPr>
      <t xml:space="preserve"> aquí</t>
    </r>
    <r>
      <rPr>
        <sz val="9"/>
        <color theme="1"/>
        <rFont val="Roboto"/>
      </rPr>
      <t>:</t>
    </r>
    <r>
      <rPr>
        <sz val="9"/>
        <color theme="1"/>
        <rFont val="Roboto"/>
      </rPr>
      <t xml:space="preserve"> </t>
    </r>
    <r>
      <rPr>
        <sz val="9"/>
        <color theme="1"/>
        <rFont val="Roboto"/>
      </rPr>
      <t>10.1016/j.scitotenv.2014.02.010</t>
    </r>
  </si>
  <si>
    <t xml:space="preserve">Puntuación actual de corrimientos de tierras: </t>
  </si>
  <si>
    <t>Riesgo actual de corrimientos de tierras:</t>
  </si>
  <si>
    <t xml:space="preserve">Puntuación actual de erosión: </t>
  </si>
  <si>
    <t>Riesgo actual de erosión:</t>
  </si>
  <si>
    <r>
      <rPr>
        <b/>
        <sz val="13"/>
        <color theme="1"/>
        <rFont val="Roboto"/>
      </rPr>
      <t>Cuadro </t>
    </r>
    <r>
      <rPr>
        <b/>
        <sz val="13"/>
        <color theme="1"/>
        <rFont val="Roboto"/>
      </rPr>
      <t>1.2.</t>
    </r>
    <r>
      <rPr>
        <sz val="13"/>
        <color theme="1"/>
        <rFont val="Roboto"/>
      </rPr>
      <t xml:space="preserve"> </t>
    </r>
    <r>
      <rPr>
        <sz val="13"/>
        <color theme="1"/>
        <rFont val="Roboto"/>
      </rPr>
      <t>Exposición a intrusión</t>
    </r>
    <r>
      <rPr>
        <sz val="13"/>
        <color theme="1"/>
        <rFont val="Roboto"/>
      </rPr>
      <t xml:space="preserve"> marina o salina</t>
    </r>
  </si>
  <si>
    <t>¿Está ubicada la instalación en una llanura mareal?</t>
  </si>
  <si>
    <t>Las zonas costeras de baja altitud son las más vulnerables a las crecidas del mar. El agua de mar procedente de las mareas y las corrientes costeras fluye tierra adentro, lo que provoca la salinización de los acuíferos costeros.</t>
  </si>
  <si>
    <r>
      <rPr>
        <b/>
        <sz val="10"/>
        <color rgb="FFC50DAB"/>
        <rFont val="Roboto"/>
      </rPr>
      <t>Regiones costeras:</t>
    </r>
    <r>
      <rPr>
        <b/>
        <sz val="10"/>
        <color rgb="FFC50DAB"/>
        <rFont val="Roboto"/>
      </rPr>
      <t xml:space="preserve"> </t>
    </r>
    <r>
      <rPr>
        <sz val="10"/>
        <color theme="1"/>
        <rFont val="Roboto"/>
      </rPr>
      <t>¿Ha aumentado la actividad de regadío de la región en los últimos 15-20</t>
    </r>
    <r>
      <rPr>
        <sz val="10"/>
        <color theme="1"/>
        <rFont val="Roboto"/>
      </rPr>
      <t> </t>
    </r>
    <r>
      <rPr>
        <sz val="10"/>
        <color theme="1"/>
        <rFont val="Roboto"/>
      </rPr>
      <t>años (</t>
    </r>
    <r>
      <rPr>
        <sz val="10"/>
        <color theme="1"/>
        <rFont val="Roboto"/>
      </rPr>
      <t>p. ej.</t>
    </r>
    <r>
      <rPr>
        <sz val="10"/>
        <color theme="1"/>
        <rFont val="Roboto"/>
      </rPr>
      <t>,</t>
    </r>
    <r>
      <rPr>
        <sz val="10"/>
        <color theme="1"/>
        <rFont val="Roboto"/>
      </rPr>
      <t xml:space="preserve"> como consecuencia de un desarrollo agrícola incontrolado)?</t>
    </r>
    <r>
      <rPr>
        <sz val="10"/>
        <color theme="1"/>
        <rFont val="Roboto"/>
      </rPr>
      <t xml:space="preserve"> </t>
    </r>
  </si>
  <si>
    <t>El bombeo excesivo de aguas subterráneas en las regiones costeras puede provocar la infiltración de agua marina en los acuíferos, reduciendo la capacidad de almacenamiento de agua dulce. Las prácticas de bombeo excesivo son habituales en las zonas agrícolas con una amplia red de riego.</t>
  </si>
  <si>
    <t xml:space="preserve">Puntuación actual de intrusión marina: </t>
  </si>
  <si>
    <t xml:space="preserve">Riesgo actual de intrusión marina: </t>
  </si>
  <si>
    <r>
      <rPr>
        <sz val="12"/>
        <color rgb="FF002060"/>
        <rFont val="Roboto"/>
      </rPr>
      <t>Consulte las proyecciones climáticas regionales en el</t>
    </r>
    <r>
      <rPr>
        <b/>
        <sz val="12"/>
        <color rgb="FF002060"/>
        <rFont val="Roboto"/>
      </rPr>
      <t xml:space="preserve"> </t>
    </r>
    <r>
      <rPr>
        <b/>
        <sz val="12"/>
        <color rgb="FF002060"/>
        <rFont val="Roboto"/>
      </rPr>
      <t>a</t>
    </r>
    <r>
      <rPr>
        <b/>
        <sz val="12"/>
        <color rgb="FF002060"/>
        <rFont val="Roboto"/>
      </rPr>
      <t xml:space="preserve">tlas </t>
    </r>
    <r>
      <rPr>
        <b/>
        <sz val="12"/>
        <color rgb="FF002060"/>
        <rFont val="Roboto"/>
      </rPr>
      <t>interactivo del</t>
    </r>
    <r>
      <rPr>
        <b/>
        <sz val="12"/>
        <color rgb="FF002060"/>
        <rFont val="Roboto"/>
      </rPr>
      <t> </t>
    </r>
    <r>
      <rPr>
        <b/>
        <sz val="12"/>
        <color rgb="FF002060"/>
        <rFont val="Roboto"/>
      </rPr>
      <t xml:space="preserve">IPCC </t>
    </r>
    <r>
      <rPr>
        <sz val="12"/>
        <color rgb="FF002060"/>
        <rFont val="Roboto"/>
      </rPr>
      <t>(</t>
    </r>
    <r>
      <rPr>
        <sz val="12"/>
        <color rgb="FF002060"/>
        <rFont val="Roboto"/>
      </rPr>
      <t xml:space="preserve">https://interactive-atlas.ipcc.ch) para determinar cómo cambiarán los peligros relacionados con el suelo debido al cambio climático </t>
    </r>
    <r>
      <rPr>
        <sz val="12"/>
        <color rgb="FF002060"/>
        <rFont val="Roboto"/>
      </rPr>
      <t>e indique</t>
    </r>
    <r>
      <rPr>
        <sz val="12"/>
        <color rgb="FF002060"/>
        <rFont val="Roboto"/>
      </rPr>
      <t xml:space="preserve"> un multiplicador del cambio climático que se utilizará para </t>
    </r>
    <r>
      <rPr>
        <sz val="12"/>
        <color rgb="FF002060"/>
        <rFont val="Roboto"/>
      </rPr>
      <t xml:space="preserve">la estimación de los </t>
    </r>
    <r>
      <rPr>
        <sz val="12"/>
        <color rgb="FF002060"/>
        <rFont val="Roboto"/>
      </rPr>
      <t>niveles de exposición futuros.</t>
    </r>
    <r>
      <rPr>
        <sz val="12"/>
        <color rgb="FF002060"/>
        <rFont val="Roboto"/>
      </rPr>
      <t xml:space="preserve"> </t>
    </r>
    <r>
      <rPr>
        <sz val="12"/>
        <color rgb="FF002060"/>
        <rFont val="Roboto"/>
      </rPr>
      <t>Base su respuesta en la trayectoria del cambio (creciente o decreciente) y el nivel de confianza asociado (bajo, medio o alto).</t>
    </r>
    <r>
      <rPr>
        <sz val="12"/>
        <color rgb="FF002060"/>
        <rFont val="Roboto"/>
      </rPr>
      <t xml:space="preserve"> </t>
    </r>
    <r>
      <rPr>
        <sz val="12"/>
        <color rgb="FF002060"/>
        <rFont val="Roboto"/>
      </rPr>
      <t>Si la trayectoria del cambio es estable, el multiplicador del cambio climático debe ser igual a 1,0.</t>
    </r>
    <r>
      <rPr>
        <sz val="12"/>
        <color rgb="FF002060"/>
        <rFont val="Roboto"/>
      </rPr>
      <t xml:space="preserve"> </t>
    </r>
    <r>
      <rPr>
        <sz val="12"/>
        <color rgb="FF002060"/>
        <rFont val="Roboto"/>
      </rPr>
      <t xml:space="preserve">Cuando estén disponibles, consulte las proyecciones climáticas a escala reducida para </t>
    </r>
    <r>
      <rPr>
        <sz val="12"/>
        <color rgb="FF002060"/>
        <rFont val="Roboto"/>
      </rPr>
      <t xml:space="preserve">precisar </t>
    </r>
    <r>
      <rPr>
        <sz val="12"/>
        <color rgb="FF002060"/>
        <rFont val="Roboto"/>
      </rPr>
      <t>su respuesta.</t>
    </r>
    <r>
      <rPr>
        <sz val="12"/>
        <color rgb="FF002060"/>
        <rFont val="Roboto"/>
      </rPr>
      <t xml:space="preserve"> </t>
    </r>
  </si>
  <si>
    <t>¿Experimentará la región tormentas costeras más fuertes y frecuentes en el futuro? ¿Dichas tendencias están aumentando o disminuyendo?</t>
  </si>
  <si>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inundaciones costeras.</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(alto</t>
    </r>
    <r>
      <rPr>
        <sz val="8"/>
        <color theme="1" tint="0.249977111117893"/>
        <rFont val="Roboto"/>
      </rPr>
      <t>, medio</t>
    </r>
    <r>
      <rPr>
        <sz val="8"/>
        <color theme="1" tint="0.249977111117893"/>
        <rFont val="Roboto"/>
      </rPr>
      <t xml:space="preserve"> o bajo).</t>
    </r>
  </si>
  <si>
    <r>
      <rPr>
        <sz val="9"/>
        <color rgb="FFC50DAB"/>
        <rFont val="Roboto"/>
      </rPr>
      <t xml:space="preserve"> </t>
    </r>
    <r>
      <rPr>
        <sz val="9"/>
        <color theme="1"/>
        <rFont val="Roboto"/>
      </rPr>
      <t xml:space="preserve">¿Experimentará la región </t>
    </r>
    <r>
      <rPr>
        <sz val="9"/>
        <color theme="1"/>
        <rFont val="Roboto"/>
      </rPr>
      <t xml:space="preserve">precipitaciones </t>
    </r>
    <r>
      <rPr>
        <sz val="9"/>
        <color theme="1"/>
        <rFont val="Roboto"/>
      </rPr>
      <t xml:space="preserve">más intensas y frecuentes </t>
    </r>
    <r>
      <rPr>
        <sz val="9"/>
        <color theme="1"/>
        <rFont val="Roboto"/>
      </rPr>
      <t xml:space="preserve">que podrían </t>
    </r>
    <r>
      <rPr>
        <sz val="9"/>
        <color theme="1"/>
        <rFont val="Roboto"/>
      </rPr>
      <t>provocar corrimientos de tierras y erosión del suelo?</t>
    </r>
    <r>
      <rPr>
        <sz val="9"/>
        <color theme="1"/>
        <rFont val="Roboto"/>
      </rPr>
      <t xml:space="preserve"> </t>
    </r>
  </si>
  <si>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t>
    </r>
    <r>
      <rPr>
        <b/>
        <sz val="8"/>
        <color theme="1" tint="0.249977111117893"/>
        <rFont val="Roboto"/>
      </rPr>
      <t xml:space="preserve">intensas </t>
    </r>
    <r>
      <rPr>
        <b/>
        <sz val="8"/>
        <color theme="1" tint="0.249977111117893"/>
        <rFont val="Roboto"/>
      </rPr>
      <t>e inundaciones fluviales</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(bajo, medio o alto).</t>
    </r>
  </si>
  <si>
    <t xml:space="preserve">¿Se prevé que aumente la aridez de la región? </t>
  </si>
  <si>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aridez oceánica</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(alto</t>
    </r>
    <r>
      <rPr>
        <sz val="8"/>
        <color theme="1" tint="0.249977111117893"/>
        <rFont val="Roboto"/>
      </rPr>
      <t>, medio</t>
    </r>
    <r>
      <rPr>
        <sz val="8"/>
        <color theme="1" tint="0.249977111117893"/>
        <rFont val="Roboto"/>
      </rPr>
      <t xml:space="preserve"> o bajo).</t>
    </r>
  </si>
  <si>
    <t xml:space="preserve">Puntuación futura de corrimientos de tierras/erosión del suelo: </t>
  </si>
  <si>
    <t xml:space="preserve">Riesgo futuro de corrimientos de tierras/erosión del suelo: </t>
  </si>
  <si>
    <t xml:space="preserve">Puntuación futura de intrusión marina: </t>
  </si>
  <si>
    <t xml:space="preserve">Riesgo futuro de intrusión marina: </t>
  </si>
  <si>
    <r>
      <rPr>
        <sz val="14"/>
        <color rgb="FF660033"/>
        <rFont val="Roboto"/>
      </rPr>
      <t xml:space="preserve">Protección frente al cambio climático de los proyectos de agua y saneamiento - </t>
    </r>
    <r>
      <rPr>
        <b/>
        <sz val="14"/>
        <color rgb="FF660033"/>
        <rFont val="Roboto"/>
      </rPr>
      <t xml:space="preserve"> Peligros relacionados con el suelo</t>
    </r>
  </si>
  <si>
    <r>
      <rPr>
        <b/>
        <sz val="13"/>
        <color theme="1"/>
        <rFont val="Roboto"/>
      </rPr>
      <t>Cuadro </t>
    </r>
    <r>
      <rPr>
        <b/>
        <sz val="13"/>
        <color theme="1"/>
        <rFont val="Roboto"/>
      </rPr>
      <t>2.1.</t>
    </r>
    <r>
      <rPr>
        <sz val="13"/>
        <color theme="1"/>
        <rFont val="Roboto"/>
      </rPr>
      <t xml:space="preserve"> </t>
    </r>
    <r>
      <rPr>
        <sz val="13"/>
        <color theme="1"/>
        <rFont val="Roboto"/>
      </rPr>
      <t xml:space="preserve">Evaluación de la sensibilidad a </t>
    </r>
    <r>
      <rPr>
        <sz val="13"/>
        <color theme="1"/>
        <rFont val="Roboto"/>
      </rPr>
      <t xml:space="preserve">peligros relacionados con </t>
    </r>
    <r>
      <rPr>
        <sz val="13"/>
        <color theme="1"/>
        <rFont val="Roboto"/>
      </rPr>
      <t>el suelo basada en componentes</t>
    </r>
  </si>
  <si>
    <t>Sensibilidad a corrimientos de tierras y erosión del suelo</t>
  </si>
  <si>
    <t>Capacidad de adaptación a corrimientos de tierras y erosión del suelo</t>
  </si>
  <si>
    <t xml:space="preserve">Puntuación de corrimientos de tierras  </t>
  </si>
  <si>
    <r>
      <rPr>
        <sz val="15"/>
        <color rgb="FF930352"/>
        <rFont val="Roboto"/>
      </rPr>
      <t>Continúe con la evaluación de</t>
    </r>
    <r>
      <rPr>
        <sz val="15"/>
        <color rgb="FF930352"/>
        <rFont val="Roboto"/>
      </rPr>
      <t xml:space="preserve"> la</t>
    </r>
    <r>
      <rPr>
        <sz val="15"/>
        <color rgb="FF930352"/>
        <rFont val="Roboto"/>
      </rPr>
      <t xml:space="preserve"> </t>
    </r>
    <r>
      <rPr>
        <b/>
        <sz val="15"/>
        <color rgb="FF930352"/>
        <rFont val="Roboto"/>
      </rPr>
      <t xml:space="preserve">intrusión </t>
    </r>
    <r>
      <rPr>
        <b/>
        <sz val="15"/>
        <color rgb="FF930352"/>
        <rFont val="Roboto"/>
      </rPr>
      <t>marina</t>
    </r>
  </si>
  <si>
    <t>Sensibilidad a la intrusión marina</t>
  </si>
  <si>
    <t>Capacidad de adaptación a la intrusión marina</t>
  </si>
  <si>
    <t xml:space="preserve"> Basándose en experiencias anteriores, ¿cabe esperar que el componente siga siendo funcional (o sufra daños mínimos) en caso de que se vea expuesto a un corrimiento de tierras? </t>
  </si>
  <si>
    <t>¿Puede soportar el componente el impacto de un corrimiento de tierras sin sufrir fallos?</t>
  </si>
  <si>
    <t>¿Qué cubierta vegetal existe en la ubicación del proyecto?</t>
  </si>
  <si>
    <t>¿Se han tenido en cuenta medidas de prevención de corrimientos de tierras en el diseño del componente o en su entorno inmediato (p. ej., control de drenaje, terraceo de colinas, etc.)?</t>
  </si>
  <si>
    <t>¿Cuenta el componente (o su entorno inmediato) con sistemas de protección en caso de corrimientos de tierras (p. ej., contrafuertes de roca, redes, etc.)?</t>
  </si>
  <si>
    <t>¿Puede adaptarse el diseño de medidas de protección de corrimientos de tierras a las condiciones climáticas cambiantes (p. ej., recurriendo a redes de protección de mayor resistencia; mejorando gradualmente la cubierta vegetal, etc.)?</t>
  </si>
  <si>
    <t>¿Existen sistemas redundantes que puedan reducir el impacto en caso de fallos en el componente?  (p. ej., tuberías de derivación, bombas, etc.)</t>
  </si>
  <si>
    <t>En caso de fallo, ¿puede sustituirse (o restablecerse) rápidamente el componente (o la función que desempeña)?</t>
  </si>
  <si>
    <t xml:space="preserve">Basándose en experiencias anteriores, ¿cabe esperar que el componente/proceso siga siendo funcional en caso de un aumento de la salinidad? </t>
  </si>
  <si>
    <t>¿Puede el componente detectar precozmente el peligro de la salinidad (p. ej., con tecnologías de seguimiento o control)?</t>
  </si>
  <si>
    <t>¿Comprende el componente procedimientos/mecanismos para aliviar el estrés salino? (p. ej., soluciones de pretratamiento)?</t>
  </si>
  <si>
    <t xml:space="preserve">¿Puede el componente adaptarse a niveles de salinidad variables (p. ej., ajustando el uso de productos químicos)?  </t>
  </si>
  <si>
    <t>¿Es posible recuperar, sustituir o derivar rápidamente el componente o proceso afectado por la salinidad?</t>
  </si>
  <si>
    <t>[0: Cubierta vegetal sustancial |1: Cubierta vegetal ligera |2: Estabilización de taludes con mantillo orgánico (o material equivalente) | 3: Sin vegetación]</t>
  </si>
  <si>
    <t>[0: Sí | 3: No]</t>
  </si>
  <si>
    <t>CORRIMIENTOS DE TIERRAS Y EROSIÓN DEL SUELO</t>
  </si>
  <si>
    <t>INTRUSIÓN MARINA</t>
  </si>
  <si>
    <t>Protección frente al cambio climático: CORRIMIENTOS DE TIERRAS Y EROSIÓN DEL SUELO</t>
  </si>
  <si>
    <r>
      <rPr>
        <b/>
        <sz val="10"/>
        <color theme="1"/>
        <rFont val="Roboto"/>
      </rPr>
      <t xml:space="preserve">Puntuación inicial del riesgo de CORRIMIENTOS DE TIERRAS Y EROSIÓN DEL SUELO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</si>
  <si>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los CORRIMIENTOS DE TIERRAS Y LA EROSIÓN DEL SUELO</t>
  </si>
  <si>
    <r>
      <t xml:space="preserve">Riesgo final de </t>
    </r>
    <r>
      <rPr>
        <b/>
        <sz val="10"/>
        <color theme="1"/>
        <rFont val="Roboto"/>
      </rPr>
      <t>CORRIMIENTOS DE TIERRAS Y EROSIÓN DEL SUELO</t>
    </r>
  </si>
  <si>
    <t>Protección frente al cambio climático: INTRUSIÓN MARINA</t>
  </si>
  <si>
    <r>
      <rPr>
        <b/>
        <sz val="10"/>
        <color theme="1"/>
        <rFont val="Roboto"/>
      </rPr>
      <t xml:space="preserve">Puntuación inicial del riesgo de INTRUSIÓN </t>
    </r>
    <r>
      <rPr>
        <b/>
        <sz val="10"/>
        <color theme="1"/>
        <rFont val="Roboto"/>
      </rPr>
      <t>MARINA</t>
    </r>
    <r>
      <rPr>
        <b/>
        <sz val="10"/>
        <color theme="1"/>
        <rFont val="Roboto"/>
      </rPr>
      <t xml:space="preserve">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</si>
  <si>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la INTRUSIÓN MARINA</t>
  </si>
  <si>
    <t>Riesgo final de INTRUSIÓN MARINA</t>
  </si>
  <si>
    <t>Corrimientos de tierras y erosión del suelo</t>
  </si>
  <si>
    <t>Protección frente a la intrusión marina</t>
  </si>
  <si>
    <r>
      <rPr>
        <b/>
        <sz val="24"/>
        <color theme="1"/>
        <rFont val="Roboto"/>
      </rPr>
      <t>RESULTADO</t>
    </r>
    <r>
      <rPr>
        <b/>
        <sz val="24"/>
        <color theme="1"/>
        <rFont val="Roboto"/>
      </rPr>
      <t>S</t>
    </r>
    <r>
      <rPr>
        <b/>
        <sz val="24"/>
        <color theme="1"/>
        <rFont val="Roboto"/>
      </rPr>
      <t>.</t>
    </r>
    <r>
      <rPr>
        <b/>
        <sz val="24"/>
        <color theme="1"/>
        <rFont val="Roboto"/>
      </rPr>
      <t xml:space="preserve"> </t>
    </r>
    <r>
      <rPr>
        <sz val="24"/>
        <color rgb="FF000000"/>
        <rFont val="Roboto"/>
      </rPr>
      <t xml:space="preserve">RIESGOS CLIMÁTICOS ANTES Y DESPUÉS DE LA </t>
    </r>
    <r>
      <rPr>
        <sz val="24"/>
        <color rgb="FF000000"/>
        <rFont val="Roboto"/>
      </rPr>
      <t xml:space="preserve">APLICACIÓN </t>
    </r>
    <r>
      <rPr>
        <sz val="24"/>
        <color rgb="FF000000"/>
        <rFont val="Roboto"/>
      </rPr>
      <t xml:space="preserve">DE </t>
    </r>
    <r>
      <rPr>
        <sz val="24"/>
        <color rgb="FF000000"/>
        <rFont val="Roboto"/>
      </rPr>
      <t xml:space="preserve">LAS </t>
    </r>
    <r>
      <rPr>
        <sz val="24"/>
        <color rgb="FF000000"/>
        <rFont val="Roboto"/>
      </rPr>
      <t>MEDIDAS DE ADAPTACIÓN</t>
    </r>
  </si>
  <si>
    <t>Antes de la aplicación de las medidas de adaptación</t>
  </si>
  <si>
    <t>Precipitaciones intensas e inundaciones</t>
  </si>
  <si>
    <t>Sequía</t>
  </si>
  <si>
    <t>Aumento del nivel del mar y marejadas</t>
  </si>
  <si>
    <t>Deterioro de las condiciones hídricas</t>
  </si>
  <si>
    <t>Frío extremo</t>
  </si>
  <si>
    <t>Incendios forestales</t>
  </si>
  <si>
    <t>Intrusión marina</t>
  </si>
  <si>
    <t>Después de la aplicación de las medidas de adaptación</t>
  </si>
  <si>
    <t>Resumen de las medidas de adaptación (por peligro)</t>
  </si>
  <si>
    <t>1.</t>
  </si>
  <si>
    <t>2.</t>
  </si>
  <si>
    <t>3.</t>
  </si>
  <si>
    <t>4.</t>
  </si>
  <si>
    <t>5.</t>
  </si>
  <si>
    <t>6.</t>
  </si>
  <si>
    <t>7.</t>
  </si>
  <si>
    <t>8.</t>
  </si>
  <si>
    <t>9.</t>
  </si>
  <si>
    <t>10.</t>
  </si>
  <si>
    <t>Peligros relacionados con el suelo</t>
  </si>
  <si>
    <t>Peligros relacionados con el agua</t>
  </si>
  <si>
    <t>Peligros relacionados con la temperatura</t>
  </si>
  <si>
    <t>Inundaciones y variaciones estacionales</t>
  </si>
  <si>
    <t>Deterioro de la calidad del agua</t>
  </si>
  <si>
    <t>Aumento del nivel del mar</t>
  </si>
  <si>
    <t>Calor extremo y cambios en las temperaturas medias</t>
  </si>
  <si>
    <t>Suministro de agua potable</t>
  </si>
  <si>
    <t>Fuente de agua</t>
  </si>
  <si>
    <t>Lavado de sedimentos. Abandono de las fuentes de agua y los pozos de aguas subterráneas afectados. Deterioro de la calidad del agua receptora. La deposición de sedimentos en la estructura de captación requiere dragados frecuentes para mantener la eficiencia de la extracción y puede acelerar la erosión de las riberas de las zonas situadas aguas abajo. La rotura de presas por corrimientos de tierras provoca pérdidas significativas en las zonas aguas abajo (incluso víctimas).</t>
  </si>
  <si>
    <t>Abandono de las fuentes de agua y los pozos de aguas subterráneas afectados. Deterioro de la calidad del agua receptora.</t>
  </si>
  <si>
    <t>La descarga de las crecidas de los embalses afecta a las concentraciones de sedimentos en la captación de agua fluvial. Averías en los aliviaderos (cuando se supera la capacidad). Mayor riesgo de inundación de las zonas aguas abajo y peligro para la vida humana (p. ej., en caso de desbordamiento de la presa que libere grandes cantidades de agua, sedimentos y escombros aguas abajo). La variación estacional de los patrones de lluvia podría alterar la recarga de los acuíferos.</t>
  </si>
  <si>
    <t>Descenso del nivel del agua en los embalses de agua dulce. Caída de la producción de agua - dificultad para atender la demanda de agua.</t>
  </si>
  <si>
    <t>Abandono de fuentes de agua deterioradas. Caída de la producción de agua. Escasez de suministro de agua.</t>
  </si>
  <si>
    <t xml:space="preserve">El aumento del nivel del mar podría incrementar la intrusión de agua marina en los acuíferos costeros, afectando así a la disponibilidad de fuentes de agua. </t>
  </si>
  <si>
    <t>Mayor proliferación de algas en zonas de bajo caudal, lo que compromete la calidad del agua de los embalses. Dificultad para atender la mayor demanda de agua en días muy calurosos. El descenso o el carácter más efímero de los cúmulos de nieve que se derriten antes de lo habitual alteran la dinámica de las aguas subterráneas y de los caudales, reduciendo el agua disponible para utilizar en la época estival. Intensificación de la escasez de agua.</t>
  </si>
  <si>
    <t xml:space="preserve">La sal para el deshielo de las carreteras se diluye y penetra en los cursos de aguas subterráneas, lo que deteriora la calidad del agua en las captaciones. </t>
  </si>
  <si>
    <t xml:space="preserve">Los incendios forestales pueden liberar metales pesados (p. ej., arsénico, mercurio, etc.), nitratos y fosfatos en los puntos de abastecimiento de agua. Las lluvias que se producen después de los incendios pueden arrastrar grandes cantidades de sedimentos, cenizas y restos orgánicos hacia las fuentes de agua. </t>
  </si>
  <si>
    <t>Redes de distribución de agua y estaciones de bombeo</t>
  </si>
  <si>
    <t xml:space="preserve">Los sedimentos arrastrados hacia la red disminuyen la eficacia del bombeo. Obstrucción de las bombas. Rotura estructural de las tuberías de distribución. Deterioro/dislocación/rotura de juntas/conectores. Corrosión acelerada de las tuberías de acero (transportando agua con alta concentración en iones). Fallos en la cimentación de depósitos de agua (sometidos a impactos en el suelo). Acumulación de sedimentos en las válvulas de cierre, lo que se traduce en un mal funcionamiento. Interrupción del servicio de agua hasta que se repare el daño.  </t>
  </si>
  <si>
    <t xml:space="preserve">Cavitación de la bomba (como consecuencia del aumento de la salinidad del agua). Mayor riesgo de daños por corrosión en tuberías y depósitos. </t>
  </si>
  <si>
    <t xml:space="preserve">Retención de sedimentos en la estructura descendente. Tuberías/juntas fracturadas (debido a pérdida de apoyos, impactos de escombros, etc.). Grietas, fugas o incluso desplome total de los depósitos expuestos a niveles de agua elevados y residuos arrastrados por el agua. Entrada de agua contaminada por inundación en el sistema de distribución de agua a través de puntos de fuga en las tuberías. Pérdidas de agua e interrupciones del servicio de abastecimiento. </t>
  </si>
  <si>
    <t>Formación de biopelículas en tuberías/depósitos, alto coste de mantenimiento de lavado/limpieza para evitar el crecimiento bacteriano.</t>
  </si>
  <si>
    <t xml:space="preserve">Los cambios en el nivel freático de las aguas subterráneas podrían ser la causa de importantes deformaciones del terreno, afectando a la integridad de las tuberías enterradas. Las redes de cañerías costeras y sus componentes asociados, como bombas, arquetas y válvulas, podrían sufrir graves erosiones y corrosiones en sus elementos metálicos (p. ej., asientos de válvulas, propulsores y carcasas de bombas, etc.), lo que redundaría en tasas de averías más altas. </t>
  </si>
  <si>
    <t xml:space="preserve">Formación de biopelículas, riesgos sanitarios graves (si no se tratan), labores más frecuentes de limpieza/lavado de los depósitos de agua para evitar el crecimiento bacteriano. Aceleración de la corrosión de tuberías/depósitos, riesgo de deterioro estructural de los depósitos en caso de sobrecarga. Sobretensiones y agrietamientos inducidos por la temperatura en tuberías/juntas y secciones de montaje, riesgo de permeación y lixiviación (es decir, entrada de contaminantes en el agua potable a través del sistema de distribución). Daños en el sellado de válvulas por cambios de temperatura. El mayor consumo de energía para satisfacer la mayor demanda de agua de los consumidores durante los días calurosos conlleva un aumento de los costes operativos. </t>
  </si>
  <si>
    <t>Congelación de las tuberías. Formación de hielo en los depósitos de agua. Los cambios de temperatura pueden agrietar considerablemente los depósitos elevados de hormigón. Sobretensiones y agrietamientos inducidos por la temperatura en tuberías, riesgo de permeación y lixiviación (es decir, entrada de contaminantes en el agua potable a través del sistema de distribución). Pérdida de potencia (en caso de cortes en la red eléctrica) que provoca interrupciones operativas.</t>
  </si>
  <si>
    <t>Riesgo de daños físicos graves de los activos (p. ej., depósitos, edificios y equipos) expuestos a temperaturas muy elevadas y llamas directas.</t>
  </si>
  <si>
    <t>Posibles daños estructurales de activos/componentes finos y ligeros: depósitos elevados, bastidores de tuberías, armazones suspendidos, hangares, etc.).</t>
  </si>
  <si>
    <t>Planta de tratamiento de agua y procesos de tratamiento</t>
  </si>
  <si>
    <t>Coagulación imperfecta del afluente. Riesgo de filtración parcial. Menor calidad del efluente del filtro. Mayores necesidades de postratamiento. Mayor desperdicio de agua de retrolavado. Degradación acelerada de las membranas.</t>
  </si>
  <si>
    <t xml:space="preserve">Inundación de los depósitos de tratamiento. Vertido de contaminantes. Dilución incontrolada del afluente de agua que afecta a la eficiencia del proceso de tratamiento. Obstrucción de los filtros que obliga a sustituirlos con mayor frecuencia. Aumento del coste de mantenimiento. </t>
  </si>
  <si>
    <t xml:space="preserve">Menor rendimiento de las unidades de refrigeración por agua. Dificultad para mantener temperaturas óptimas. Efluentes de baja calidad [elevados niveles de sólidos suspendidos totales (SST) y demanda bioquímica de oxígeno (DBO)]. Disminución de la producción de agua (volumen). </t>
  </si>
  <si>
    <t>Tratamiento avanzado de agua. Amplio uso de aditivos químicos (durante el tratamiento). Obstrucción frecuente de los filtros. Aumento de los costes de explotación/mantenimiento.</t>
  </si>
  <si>
    <t xml:space="preserve">Daños estructurales graves en plantas costeras (deterioro de depósitos, cañerías, etc.) provocados por las marejadas y las inundaciones compuestas. Riesgo de cierre permanente de las instalaciones costeras ubicadas en la zona de marejadas. </t>
  </si>
  <si>
    <t>Formación acelerada de biopelículas, lo que se traduce en un efluente de menor calidad (niveles elevados de SST/DBO) y en un descenso de la producción de agua. Las subidas de temperatura tienden a reducir la viscosidad del agua (al aumentar el caudal y bajar al mismo tiempo la presión operativa), lo que repercute en la tasa/eficiencia del tratamiento.</t>
  </si>
  <si>
    <t>Las bajadas de temperatura inciden en las reacciones bioquímicas (es decir, la velocidad de reacción disminuye a la mitad por cada 10 grados de caída de la temperatura). Efluente con alta DBO. Aumento del coste de mantener temperaturas mesofílicas.</t>
  </si>
  <si>
    <t>El aumento de las cargas de sedimentos debido a la quema de vegetación, terrenos e infraestructuras puede saturar los sistemas de filtración, reduciendo su eficiencia.</t>
  </si>
  <si>
    <t>Suministro de energía</t>
  </si>
  <si>
    <t>La intrusión de agua marina en los acuíferos o en las aguas superficiales reduce la disponibilidad de agua dulce, lo que provoca un aumento de los precios de la energía.</t>
  </si>
  <si>
    <t xml:space="preserve">Los fenómenos extremos de tormentas e inundaciones pueden provocar escasez de energía y apagones, perturbando el funcionamiento de la instalación de varias maneras: 1. Bombas inoperativas o averías en las bombas; pérdida de presión; riesgo de entrada de contaminantes en el sistema agua potable, vertido de aguas residuales no tratadas a los ríos. 2. Suspensión de procesos clave (filtrado/depuración), acumulación de lodo en la red de cañerías, roturas de membranas, fallos en los difusores. 3. Fallos eléctricos de equipos críticos causados por subidas de tensión (durante restablecimiento del suministro eléctrico). </t>
  </si>
  <si>
    <t>Aumento del coste de la energía durante períodos prolongados de sequía.</t>
  </si>
  <si>
    <t>El sector energético utiliza una gran cantidad de agua para la extracción, el refinado y el transporte (p. ej., de petróleo y gas). El deterioro de las condiciones hídricas aumenta los insumos energéticos necesarios para tratar o sustituir recursos de agua. La escasez de agua puede reducir la disponibilidad de energía, sobrecargando la red e incrementando el coste de la energía.</t>
  </si>
  <si>
    <t xml:space="preserve">La escasez de energía o los apagones perturban el funcionamiento de la instalación de varias maneras (p. ej., averías en las bombas que provocan pérdidas de presión en la red de distribución). </t>
  </si>
  <si>
    <t xml:space="preserve">Durante las olas de calor, la red eléctrica se sobrecarga, lo que provoca escasez de energía y apagones. El funcionamiento de la instalación puede verse afectado de varias maneras: 1. Bombas inoperativas o averías en las bombas; pérdida de presión; riesgo de entrada de contaminantes en el sistema agua potable, vertido de aguas residuales no tratadas a los ríos. 2. Suspensión de procesos clave (filtrado/depuración), acumulación de lodo en la red de cañerías, roturas de membranas, fallos en los difusores. 3. Fallos eléctricos de equipos críticos causados por subidas de tensión (durante restablecimiento del suministro eléctrico). </t>
  </si>
  <si>
    <t xml:space="preserve">Las olas de frío pueden sobrecargar la red eléctrica, provocando escasez de energía y apagones. El funcionamiento de la instalación puede verse afectado de varias maneras: 1. Bombas inoperativas o averías en las bombas; pérdida de presión; riesgo de entrada de contaminantes en el sistema agua potable. 2. Suspensión de procesos clave (filtrado/depuración), acumulación de lodo en la red de cañerías, roturas de membranas, fallos en los difusores. 3. Fallos eléctricos de equipos críticos causados por subidas de tensión (durante restablecimiento del suministro eléctrico). </t>
  </si>
  <si>
    <t xml:space="preserve">Los incendios forestales pueden dañar físicamente los tendidos eléctricos y las subestaciones, y provocar a su vez cortes de electricidad y apagones. Incluso una pérdida temporal de energía podría perturbar gravemente el funcionamiento de los servicios de agua potable, provocando la pérdida de presión, averías en las bombas, la suspensión/derivación de procesos con repercusiones en la calidad de los efluentes, etc. </t>
  </si>
  <si>
    <t xml:space="preserve">Los vientos fuertes pueden derribar torres y líneas eléctricas, y provocar a su vez cortes generalizados de electricidad. Incluso una pérdida temporal de energía podría perturbar gravemente el funcionamiento de los servicios de agua potable, provocando la pérdida de presión, averías en las bombas, la suspensión/derivación de procesos con repercusiones en la calidad de los efluentes, etc. </t>
  </si>
  <si>
    <t>Conexiones por carretera</t>
  </si>
  <si>
    <t>Los corrimientos de tierras pueden causar graves daños a la red viaria, tanto directos (destrucción o corte parcial o total de las carreteras) como indirectos (acceso restringido o cortado en caso de que no se pueda llegar a la instalación por rutas alternativas).</t>
  </si>
  <si>
    <t xml:space="preserve">La intrusión de agua marina puede reducir las propiedades químicas y mecánicas del suelo, y aumentar el riesgo de fallos en carreteras por subsidencia o erosión. </t>
  </si>
  <si>
    <t xml:space="preserve">Tramos de carretera inundados y cierre de carreteras. Interrupción de los servicios de transporte hacia/desde la instalación, escasez de suministros (en caso de interrupción prolongada), personal varado. </t>
  </si>
  <si>
    <t xml:space="preserve">La inundación de las conexiones de transporte puede impedir el acceso a las plantas de tratamiento de agua. </t>
  </si>
  <si>
    <t>Carreteras heladas o bloqueadas por la nieve que provocan la interrupción de los servicios de transporte hacia/desde la instalación..</t>
  </si>
  <si>
    <t>Paralización del tráfico durante incendios forestales que obstruye el acceso a las instalación.</t>
  </si>
  <si>
    <t xml:space="preserve">El bloqueo de carreteras por la caída de objetos (p. ej., señalización vial, semáforos, alumbrado público, postes de CCTV) puede impedir el acceso a las plantas de tratamiento de agua (durante varias horas). </t>
  </si>
  <si>
    <t>Riego</t>
  </si>
  <si>
    <t>Agua de fuentes naturales</t>
  </si>
  <si>
    <t xml:space="preserve">Erosión del lecho y las orillas, acumulación de sedimentos en las fuentes naturales de agua. Cambios en la calidad del agua, necesidad de dragados más frecuentes para mantener un caudal de agua suficiente.  </t>
  </si>
  <si>
    <t>Abandono de pozos de riego afectados en caso de aumento de los niveles de salinidad. Reducción del agua disponible para riego. Competencia por el agua entre las ciudades y las explotaciones agrícolas (exacerbada durante los períodos de sequía).</t>
  </si>
  <si>
    <t>Atasco en las tomas de agua/sistemas de bombeo (debido a la acumulación de sedimentos en el punto de captación de agua dulce).</t>
  </si>
  <si>
    <t>Descenso del nivel del agua en los embalses de agua dulce. Problemas relacionados con déficits hídricos, es decir, el suministro de agua no puede satisfacer la mayor demanda para riego. Menores cosechas si no se puede satisfacer la demanda.</t>
  </si>
  <si>
    <t>El agua de baja calidad puede afectar a la producción agrícola y aumentar los riesgos de salud pública.</t>
  </si>
  <si>
    <t>Mayor proliferación de algas en zonas de bajo caudal, lo que compromete la calidad del agua de los embalses.</t>
  </si>
  <si>
    <t>Redes de riego de agua y estaciones de bombeo</t>
  </si>
  <si>
    <t>Hundimiento de orillas. Bloqueo de canales. Obstrucción de filtros/bombas (debido a la acumulación de sedimentos).</t>
  </si>
  <si>
    <t>Cavitación de la bomba (como consecuencia del aumento de la salinidad del agua). Las mayores concentraciones de sustancias inorgánicas (p. ej., sales, sodio, etc.) pueden dañar el suelo y los cultivos de regadío.</t>
  </si>
  <si>
    <t xml:space="preserve">Problemas de estabilidad de taludes en presas/canales. Inundación de canales abiertos con agua contaminada que transporta sedimentos/residuos contaminantes. Tuberías y juntas con fugas, falta de presión de riego. Pérdida de energía o daños por cortocircuito en los componentes eléctricos (p. ej., unidades de alimentación, cables, interruptores, etc.) al quedar sumergidos en el agua de la inundación. </t>
  </si>
  <si>
    <t xml:space="preserve">Mal funcionamiento del equipo mecánico. Degradación acelerada de tuberías y equipos. Corrosión anticipada del sistema, obstrucciones de tuberías. </t>
  </si>
  <si>
    <t>Pérdidas de agua en canales al aire libre como resultado de una mayor evaporación y crecimiento de la vegetación. Menor eficiencia de riego, mayor coste operativo. Mayores necesidades de riego en días muy calurosos.</t>
  </si>
  <si>
    <t>Fracturas en el revestimiento de hormigón de los canales de riego debido a la expansión del suelo por congelación y a fugas de agua.</t>
  </si>
  <si>
    <t>Posibles daños estructurales de activos/componentes finos y ligeros: depósitos elevados, bastidores de tuberías, armazones suspendidos, etc.).</t>
  </si>
  <si>
    <t>Reutilización del efluente tratado en las plantas de tratamiento de aguas residuales</t>
  </si>
  <si>
    <t>Roturas/daños en las entradas de aguas residuales debido a corrimientos de tierras. Baja disponibilidad (volumen) de aguas residuales hasta que se repongan las piezas dañadas.</t>
  </si>
  <si>
    <t>El efluente de alta salinidad podría incidir en la producción agrícola y aumentar los riesgos de salud pública.</t>
  </si>
  <si>
    <t>Cuando aumentan las precipitaciones (es decir, en períodos de fuertes crecidas de caudal), la calidad de los efluentes se deteriora (al acortarse los tiempos de retención en los procesos de tratamiento).</t>
  </si>
  <si>
    <t xml:space="preserve">Las sequías prolongadas podrían generar «aguas residuales de alta carga» (caracterizadas por concentraciones más elevadas de contaminantes y patógenos). Los efluentes de baja calidad podrían incidir en la producción agrícola y aumentar los riesgos de salud pública. </t>
  </si>
  <si>
    <t xml:space="preserve">Los efluentes de baja calidad (por su alta concentración de elementos químicos y nutrientes) podrían incidir en la producción agrícola y aumentar los riesgos de salud pública. </t>
  </si>
  <si>
    <t xml:space="preserve">Podría alterar significativamente la tierra disponible para regadío y, por ende, la demanda de agua de riego. </t>
  </si>
  <si>
    <t xml:space="preserve">Las temperaturas más cálidas mejoran los procesos de conversión y aumentan la eficacia de la eliminación de contaminantes. Mayor calidad de los efluentes. </t>
  </si>
  <si>
    <t xml:space="preserve">Los descensos de temperatura repercuten negativamente en el proceso de tratamiento de aguas residuales, lo que se traduce en un efluente de menor calidad. </t>
  </si>
  <si>
    <t xml:space="preserve">Los incendios forestales pueden modificar las tierras aptas para el cultivo (p. ej., al privar el suelo de nutrientes y exponerlo a la erosión eólica e hídrica), lo que reduciría la demanda de agua de riego. </t>
  </si>
  <si>
    <t xml:space="preserve">Las torres de transmisión y los tendidos eléctricos podrían sufrir daños físicos (o incluso desplomarse) si se ven afectados por un corrimiento de tierras. El fallo de un componente de la red podría reducir el suministro de energía y provocar perturbaciones en las operaciones de la instalación que dependen de la energía. </t>
  </si>
  <si>
    <t>Parada del sistema de bombeo (en caso de fallo en la red eléctrica). El agua no puede elevarse ni presurizarse desde la fuente hasta el sistema de riego. Pérdidas repentinas de presión que provocan un mal funcionamiento o averías de las bombas.</t>
  </si>
  <si>
    <t xml:space="preserve">Las inundaciones costeras y las marejadas (agravadas por el aumento del nivel del mar) podrían poner el peligro las infraestructuras de la red eléctrica situadas en la trayectoria ascendente del nivel del mar, provocando cortes de electricidad o apagones. </t>
  </si>
  <si>
    <t>Sobrecarga de la red eléctrica, escasez de energía/apagones. Parada del sistema de bombeo. Pérdidas repentinas de presión que provocan un mal funcionamiento o averías de las bombas.</t>
  </si>
  <si>
    <t xml:space="preserve">Los incendios forestales pueden dañar físicamente los tendidos eléctricos y las subestaciones. La instalación de riego podría sufrir cortes de electricidad y apagones, lo cual, además de interrumpir temporalmente el servicio, provocaría todo tipo de fallos eléctricos (incluidas averías de las bombas). </t>
  </si>
  <si>
    <t xml:space="preserve">Los vientos fuertes pueden derribar torres y líneas eléctricas, y provocar a su vez cortes generalizados de electricidad. La instalación de riego podría sufrir cortes de electricidad y apagones, lo cual, además de interrumpir temporalmente el servicio, provocaría todo tipo de fallos eléctricos (incluidas averías de las bombas). </t>
  </si>
  <si>
    <t xml:space="preserve"> Fallos /bloqueos en carreteras. Restricciones o corte de accesos.</t>
  </si>
  <si>
    <t>Tramos de carretera inundados. Cierre de carreteras. Dificultades para acceder con vehículos las instalaciones del proyecto.</t>
  </si>
  <si>
    <t>Carreteras heladas o bloqueadas por la nieve, que obstaculizan el acceso con vehículos a las instalaciones del proyecto.</t>
  </si>
  <si>
    <t xml:space="preserve">El bloqueo de carreteras por la caída de objetos (p. ej., señalización vial, semáforos, alumbrado público, postes de CCTV) podría impedir temporalmente el acceso a las tierras de regadío (durante varias horas). </t>
  </si>
  <si>
    <t>Máximos puntuales de caudal que superan la capacidad de la red de alcantarillado. Derivación del tratamiento. Daños/grietas en las redes de alcantarillado principales y secundarias debido a asientos diferenciales. Socavación de las orillas de los ríos en los puntos de vertido. Entrada de aguas residuales en inmuebles debido a reflujos.</t>
  </si>
  <si>
    <t>Redes de alcantarillado y estaciones de bombeo</t>
  </si>
  <si>
    <t>Tuberías de alcantarillado y colectores agrietados/rotos; juntas/conectores dislocados (bocas de alcantarillas, estaciones de bombeo, etc.). Pérdida de contención y vertidos de aguas residuales en los cursos de agua subterráneos. Erosión localizada alrededor de la estructura de vertido. Mantenimiento costoso.</t>
  </si>
  <si>
    <t>Corrosión de tuberías.</t>
  </si>
  <si>
    <r>
      <rPr>
        <sz val="9"/>
        <color theme="1"/>
        <rFont val="Roboto"/>
      </rPr>
      <t>Corrosión más rápida de las tuberías que transportan</t>
    </r>
    <r>
      <rPr>
        <sz val="9"/>
        <color theme="1"/>
        <rFont val="Roboto"/>
      </rPr>
      <t xml:space="preserve"> «</t>
    </r>
    <r>
      <rPr>
        <sz val="9"/>
        <color theme="1"/>
        <rFont val="Roboto"/>
      </rPr>
      <t xml:space="preserve">aguas residuales de </t>
    </r>
    <r>
      <rPr>
        <sz val="9"/>
        <color theme="1"/>
        <rFont val="Roboto"/>
      </rPr>
      <t>alta carga»</t>
    </r>
    <r>
      <rPr>
        <sz val="9"/>
        <color theme="1"/>
        <rFont val="Roboto"/>
      </rPr>
      <t xml:space="preserve"> (es decir, alto</t>
    </r>
    <r>
      <rPr>
        <b/>
        <sz val="9"/>
        <color theme="1"/>
        <rFont val="Roboto"/>
      </rPr>
      <t xml:space="preserve"> </t>
    </r>
    <r>
      <rPr>
        <sz val="9"/>
        <color theme="1"/>
        <rFont val="Roboto"/>
      </rPr>
      <t>contenido partículas sólidas y contaminantes</t>
    </r>
    <r>
      <rPr>
        <b/>
        <sz val="9"/>
        <color theme="1"/>
        <rFont val="Roboto"/>
      </rPr>
      <t>)</t>
    </r>
    <r>
      <rPr>
        <sz val="9"/>
        <color theme="1"/>
        <rFont val="Roboto"/>
      </rPr>
      <t xml:space="preserve">. Los cambios de caudal y las concentraciones de aguas residuales podrían alterar el efecto de </t>
    </r>
    <r>
      <rPr>
        <sz val="9"/>
        <color theme="1"/>
        <rFont val="Roboto"/>
      </rPr>
      <t xml:space="preserve">socavación </t>
    </r>
    <r>
      <rPr>
        <sz val="9"/>
        <color theme="1"/>
        <rFont val="Roboto"/>
      </rPr>
      <t>y el proceso de sedimentación, generando olores desagradables. Podría requerirse una mayor capacidad de bombeo para prevenir descensos de caudal.</t>
    </r>
    <r>
      <rPr>
        <sz val="9"/>
        <color theme="1"/>
        <rFont val="Roboto"/>
      </rPr>
      <t xml:space="preserve"> </t>
    </r>
  </si>
  <si>
    <t xml:space="preserve">Olores desagradables (como resultado de la intensificación del crecimiento bacteriano). Se requiere una mayor capacidad de bombeo para compensar los bajos caudales. </t>
  </si>
  <si>
    <t>Una mayor frecuencia de los ciclos de hielo y deshielo podría dañar las tuberías de hormigón (que suelen emplearse en las redes de alcantarillado).</t>
  </si>
  <si>
    <t>Plantas y procesos de tratamiento de aguas residuales</t>
  </si>
  <si>
    <t xml:space="preserve">Fallos estructurales/en la cimentación de depósitos/tuberías que han sufrido impactos de escombros/en suelos. Posible concentración elevada de partículas sólidas y contaminantes en el efluente bruto, lo que se traduciría en: menor eficacia del tratamiento (p. ej., tiempos de retención más largos, eliminación imperfecta de sedimentos, etc.); mayor consumo de energía; degradación acelerada de membranas/filtros; residuos de lodos de menor calidad. </t>
  </si>
  <si>
    <t>Aumento de la salinidad del efluente, lo que requiere un tratamiento avanzado/caro. Degradación más rápida de las membranas/filtros expuestos a agua salina. Residuos de lodos y efluentes de aguas residuales de menor calidad.</t>
  </si>
  <si>
    <t xml:space="preserve">`1. Las fuertes lluvias podrían aumentar la afluencia a las plantas de tratamiento de aguas residuales y, por extensión, disminuir el coeficiente de dilución del caudal de entrada. Dicha disminución podría incidir en los procesos de tratamiento biológico y, en última instancia, en la calidad del efluente. 2. Las inundaciones también pueden provocar graves daños estructurales en depósitos, pantallas y todo tipo de equipos valiosos. 3. En caso de condiciones meteorológicas extremas, pueden activarse derivaciones en el sistema, desviando flujos para evitar parte o la totalidad del proceso de tratamiento. </t>
  </si>
  <si>
    <t>Las sequías reducen el caudal de agua que llega a los sistemas de tratamiento de aguas residuales. Un aumento de la frecuencia de caudales bajos podría reducir la capacidad de dilución de contaminantes y aumentar su concentración, lo que provocaría bloqueos y una corrosión precoz de los sistemas.</t>
  </si>
  <si>
    <t>Los efluentes de baja calidad requieren un tratamiento avanzado/caro. Intensificación del crecimiento bacteriano que requiere un tratamiento especializado (p. ej., uso prolongado de aditivos químicos; tratamiento en dos fases). Degradación/obstrucción más rápida de membranas/filtros.</t>
  </si>
  <si>
    <t xml:space="preserve">Daños estructurales graves en plantas costeras (deterioro de depósitos, cañerías, etc.) provocados por las marejadas y las inundaciones compuestas. Obras importantes de reparación o protección. Riesgo de cierre permanente o abandono de los activos varados en la zona de marejadas. </t>
  </si>
  <si>
    <t>Los resultados del tratamiento pueden variar con la temperatura. En períodos de temperaturas más cálidas (o extremas), los procesos bacterianos se intensifican, lo que provoca una mayor generación de olores y cambios en las características de los efluentes. Algunos procesos de tratamiento podrían verse afectados positivamente (p. ej., una temperatura ambiente más elevada podría reducir la energía necesaria para la «digestión de lodos»).</t>
  </si>
  <si>
    <t>Las bajas temperaturas pueden incidir en el proceso de tratamiento de diversas maneras: 1. Desnitrificación deficiente en estanques aireados. 2. Congelación de los dispositivos de aireación de superficie (lo que aumenta su propensión a las heladas). 3. Disminución de la actividad bacteriana, lo que resulta en efluentes con DBO. 4. Ritmo de hidrólisis más lento (en tratamientos anaeróbicos), lo que limita la biodegradabilidad de los lodos. 5. Aumento del coste de mantener temperaturas mesofílicas.</t>
  </si>
  <si>
    <t>Riesgo de daño físico grave de activos valiosos (p. ej., depósitos elevados, edificios y equipos sensibles) expuestos a temperaturas muy elevadas y llamas directas.</t>
  </si>
  <si>
    <t>Cuenca fluvial receptora</t>
  </si>
  <si>
    <t xml:space="preserve">Erosión del suelo y lavado de sedimentos de las riberas de los ríos en los puntos de vertido. La  deposición de sedimentos incide en la calidad del agua receptora, genera problemas de biodiversidad y podría cambiar permanentemente la morfología del cauce. </t>
  </si>
  <si>
    <t>Vertido de aguas residuales tóxicas/de baja calidad en embalses de agua dulce.</t>
  </si>
  <si>
    <t>Máximos puntuales de caudal que dan lugar a flujos incontrolados de aguas residuales no tratadas hacia masas de agua receptoras.</t>
  </si>
  <si>
    <t>Entrada de efluentes de baja calidad en masas de agua dulce (como resultado de una dilución reducida cuando los caudales son bajos).</t>
  </si>
  <si>
    <t>Entrada de efluentes de baja calidad en masas de agua dulce que podrían deteriorar la calidad del agua por debajo de niveles aceptables (en función de la capacidad de asimilación del curso de agua o lago).</t>
  </si>
  <si>
    <t>La subida de los niveles de las aguas receptoras reduce la capacidad de desagüe de la instalación; las plantas costeras podrían verse obligadas a pasar de la gravedad al bombeo de efluentes, lo que aumentaría el consumo de energía.</t>
  </si>
  <si>
    <t>Las elevadas temperaturas del agua provocadas por el vertido térmico de aguas residuales podrían modificar la diversidad y la composición de las comunidades del ecosistema acuático afectado (planteando potencialmente problemas de biodiversidad más amplios).</t>
  </si>
  <si>
    <t>Reutilización del efluente tratado para riego/recarga de acuíferos</t>
  </si>
  <si>
    <t>Efluente de calidad potencialmente inferior, no apto para el riego.</t>
  </si>
  <si>
    <t xml:space="preserve">Los cambios estacionales en los patrones de precipitaciones podrían alterar la demanda de agua de riego; un aumento de las lluvias anuales aumentará el nivel de las aguas subterráneas y reducirá la necesidad de recargar los acuíferos. </t>
  </si>
  <si>
    <t>Las sequías prolongadas podrían generar «aguas residuales de alta carga» (caracterizadas por concentraciones más elevadas de contaminantes y patógenos). Riesgos de salud si los efluentes de baja calidad entran en los acuíferos o se usan para el riego.</t>
  </si>
  <si>
    <t xml:space="preserve">Podría alterar significativamente la tierra disponible para regadío y, por ende, la demanda de agua de riego. La intrusión de agua marina (provocada por el aumento del nivel del mar) podría incrementar la toxicidad de los efluentes por encima de niveles permisibles. El agua no apta para el riego podría reducir el rendimiento de los cultivos o incluso provocar reacciones tóxicas en las plantas.   </t>
  </si>
  <si>
    <t>Terrenos para esparcir lodos de depuradora</t>
  </si>
  <si>
    <t xml:space="preserve">Inexistencia de zonas de esparcimiento de lodos cubiertas por materiales de corrimientos de tierras; perturbaciones operativas. </t>
  </si>
  <si>
    <t>Eliminación insegura de lodos de baja calidad; riesgo de contaminación del suelo y de las aguas subterráneas. Los cambios en la composición del suelo podrían incidir en la idoneidad del terreno para el esparcimiento de lodos.</t>
  </si>
  <si>
    <t>Es posible que los terrenos inundados no puedan utilizarse para el esparcimiento de lodos de depuradora. Interrupción de las operaciones hasta que remita el agua. Vertido de lodos flotantes al medio ambiente. Contaminación del medio ambiente.</t>
  </si>
  <si>
    <t>Los posibles cambios en la humedad del suelo podrían incidir en la franja de tiempo disponible para esparcir los lodos.</t>
  </si>
  <si>
    <t xml:space="preserve">Eliminación insegura de lodos de baja calidad; riesgo de contaminación del suelo/aguas subterráneas. </t>
  </si>
  <si>
    <t>Una subida del nivel freático podría impedir la deshidratación en tierra de los lodos de depuradora (por no haber profundidad suficiente por debajo del nivel del suelo para permitir que el exceso de agua se filtre).</t>
  </si>
  <si>
    <t>En general, las temperaturas más cálidas podrían acelerar las reacciones biológicas, lo que aumentaría la eficacia de la eliminación y reduciría las necesidades de tierra para la eliminación de lodos.</t>
  </si>
  <si>
    <t xml:space="preserve"> La formación de hielo y las temperaturas muy bajas del suelo podrían reducir la franja de tiempo disponible para esparcir los lodos.</t>
  </si>
  <si>
    <t>Posible efecto en las condiciones del suelo y su idoneidad para el esparcimiento de lodos.</t>
  </si>
  <si>
    <t xml:space="preserve">Las inundaciones costeras causadas por el aumento del nivel del mar podrían poner el peligro las infraestructuras de la red eléctrica situadas en la trayectoria ascendente del nivel del mar, provocando cortes de electricidad o apagones. </t>
  </si>
  <si>
    <t xml:space="preserve">Las olas de frío podrían sobrecargar la red eléctrica, provocando escasez de energía y apagones, lo que dificultaría el proceso de tratamiento. Riesgo de vertido de aguas residuales no tratadas a los ríos. </t>
  </si>
  <si>
    <t>Los incendios forestales pueden dañar físicamente los tendidos eléctricos y las subestaciones, y provocar a su vez cortes de electricidad y apagones. Incluso una pérdida temporal de energía podría perturbar gravemente el funcionamiento de la red de alcantarillado (p. ej., vertido de aguas residuales no tratadas a los ríos).</t>
  </si>
  <si>
    <t>Los vientos fuertes pueden derribar torres y líneas eléctricas, y provocar a su vez cortes generalizados de electricidad. Incluso una pérdida temporal de energía podría perturbar gravemente el funcionamiento de la red de alcantarillado (p. ej., vertido de aguas residuales no tratadas a los ríos).</t>
  </si>
  <si>
    <t xml:space="preserve">Bloqueos y daños en las carreteras. Restricciones o corte del acceso a la planta. </t>
  </si>
  <si>
    <t xml:space="preserve">Tramos de carretera inundados y cierre de carreteras. Interrupción de los servicios de transporte hacia/desde la instalación, escasez de suministros (en caso de interrupción prolongada), personal varado. </t>
  </si>
  <si>
    <t xml:space="preserve">El bloqueo de carreteras por la caída de objetos (p. ej., señalización vial, semáforos, alumbrado público, postes de CCTV) podría impedir temporalmente el acceso a la instalación de tratamiento de aguas residuales (durante varias horas). </t>
  </si>
  <si>
    <t>Mapas de peligrosidad por inundaciones</t>
  </si>
  <si>
    <t>Obtener el mapa de inundaciones de la zona de interés en 50, 100 y 200 años.</t>
  </si>
  <si>
    <t>Para las zonas afectadas por inundaciones fluviales, los usuarios con experiencia pueden consultar los mapas de peligrosidad por inundaciones fluviales a escala europea y mundial elaborados por los colaboradores del Centro Común de Investigación (JRC): https://data.jrc.ec.europa.eu/collection/id-0054.</t>
  </si>
  <si>
    <t xml:space="preserve">¿Está el proyecto ubicado dentro de la zona de impacto de inundaciones en 50 años*?  </t>
  </si>
  <si>
    <t>¿Está el proyecto ubicado dentro de la zona de impacto de inundaciones en 100 años**?</t>
  </si>
  <si>
    <t>¿Está el proyecto ubicado dentro de la zona de impacto de inundaciones en 200 años?</t>
  </si>
  <si>
    <t>¿Se encuentra alguna de las rutas de acceso del proyecto dentro de la zona de impacto de inundaciones en 100 años?</t>
  </si>
  <si>
    <t>Aun cuando el proyecto se mantenga intacto, las inundaciones pueden obstaculizar el acceso, impidiendo el tránsito de visitantes al parque y provocando interrupciones en las cadenas de suministros.</t>
  </si>
  <si>
    <t>Mapas de riesgo de inundación</t>
  </si>
  <si>
    <t>Mapas de riesgo de corrimiento de tierras y mapas de erosionabilidad del suelo</t>
  </si>
  <si>
    <t>Obtener el mapa de riesgo de inundación de la región de interés. Consultar el mapa codificado por colores para determinar el nivel de exposición en la zona de interés.</t>
  </si>
  <si>
    <t>Si no existen mapas regionales de riesgo de inundación, los usuarios pueden consultar los mapas elaborados por WISE Framewater para identificar zonas con riesgo significativo potencial de inundación:  https://discomap.eea.europa.eu/floodsviewer/</t>
  </si>
  <si>
    <t xml:space="preserve">Basándose en el mapa de susceptibilidad a corrimientos de tierras, ¿cómo calificaría la probabilidad de que se produzcan corrimientos de tierras en la zona?  </t>
  </si>
  <si>
    <t>[0: susceptibilidad nula; 1: susceptibilidad baja; 2: susceptibilidad moderada; 3: susceptibilidad alta]. Los mapas de susceptibilidad a corrimientos de tierras miden la posibilidad de que una región se vea afectada por corrimientos de tierras teniendo en cuenta la actividad histórica de este tipo de fenómenos y las condiciones locales (es decir,  el gradiente de los taludes, el tipo de suelo y los flujos de agua en la zona).</t>
  </si>
  <si>
    <t xml:space="preserve"> ¿Está ubicado el proyecto en una región de alto riesgo*?</t>
  </si>
  <si>
    <t>¿Sufre la región pérdida de suelo durante episodios de lluvias erosivas?</t>
  </si>
  <si>
    <r>
      <rPr>
        <sz val="9"/>
        <color theme="1"/>
        <rFont val="Roboto"/>
      </rPr>
      <t>Consulte el mapa europeo armonizado de erosionabilidad del suelo de alta resolución y proporcione una puntuación de la erosión del suelo de [0 a</t>
    </r>
    <r>
      <rPr>
        <sz val="9"/>
        <color theme="1"/>
        <rFont val="Roboto"/>
      </rPr>
      <t> </t>
    </r>
    <r>
      <rPr>
        <sz val="9"/>
        <color theme="1"/>
        <rFont val="Roboto"/>
      </rPr>
      <t xml:space="preserve">3] </t>
    </r>
    <r>
      <rPr>
        <sz val="9"/>
        <color theme="1"/>
        <rFont val="Roboto"/>
      </rPr>
      <t>en función de</t>
    </r>
    <r>
      <rPr>
        <sz val="9"/>
        <color theme="1"/>
        <rFont val="Roboto"/>
      </rPr>
      <t xml:space="preserve"> la lectura del factor</t>
    </r>
    <r>
      <rPr>
        <sz val="9"/>
        <color theme="1"/>
        <rFont val="Roboto"/>
      </rPr>
      <t> </t>
    </r>
    <r>
      <rPr>
        <sz val="9"/>
        <color theme="1"/>
        <rFont val="Roboto"/>
      </rPr>
      <t>K</t>
    </r>
    <r>
      <rPr>
        <vertAlign val="superscript"/>
        <sz val="9"/>
        <color rgb="FF000000"/>
        <rFont val="Roboto"/>
      </rPr>
      <t>1</t>
    </r>
    <r>
      <rPr>
        <sz val="9"/>
        <color rgb="FF000000"/>
        <rFont val="Roboto"/>
      </rPr>
      <t>.</t>
    </r>
    <r>
      <rPr>
        <sz val="9"/>
        <color rgb="FF000000"/>
        <rFont val="Roboto"/>
      </rPr>
      <t xml:space="preserve"> </t>
    </r>
    <r>
      <rPr>
        <sz val="9"/>
        <color rgb="FF000000"/>
        <rFont val="Roboto"/>
      </rPr>
      <t>[0</t>
    </r>
    <r>
      <rPr>
        <sz val="9"/>
        <color rgb="FF000000"/>
        <rFont val="Roboto"/>
      </rPr>
      <t xml:space="preserve"> para un factor</t>
    </r>
    <r>
      <rPr>
        <sz val="9"/>
        <color rgb="FF000000"/>
        <rFont val="Roboto"/>
      </rPr>
      <t> </t>
    </r>
    <r>
      <rPr>
        <sz val="9"/>
        <color rgb="FF000000"/>
        <rFont val="Roboto"/>
      </rPr>
      <t>K entre 0 y 0,02; 1 para un factor</t>
    </r>
    <r>
      <rPr>
        <sz val="9"/>
        <color rgb="FF000000"/>
        <rFont val="Roboto"/>
      </rPr>
      <t> </t>
    </r>
    <r>
      <rPr>
        <sz val="9"/>
        <color rgb="FF000000"/>
        <rFont val="Roboto"/>
      </rPr>
      <t>K entre 0,02 y 0,03; 2 para un factor</t>
    </r>
    <r>
      <rPr>
        <sz val="9"/>
        <color rgb="FF000000"/>
        <rFont val="Roboto"/>
      </rPr>
      <t> </t>
    </r>
    <r>
      <rPr>
        <sz val="9"/>
        <color rgb="FF000000"/>
        <rFont val="Roboto"/>
      </rPr>
      <t>K entre 0,03 y 0,04; y 3 para un factor</t>
    </r>
    <r>
      <rPr>
        <sz val="9"/>
        <color rgb="FF000000"/>
        <rFont val="Roboto"/>
      </rPr>
      <t> </t>
    </r>
    <r>
      <rPr>
        <sz val="9"/>
        <color rgb="FF000000"/>
        <rFont val="Roboto"/>
      </rPr>
      <t>K superior a 0,04].</t>
    </r>
  </si>
  <si>
    <t xml:space="preserve"> ¿Está ubicado el proyecto en una región de riesgo moderado o superior**?</t>
  </si>
  <si>
    <t xml:space="preserve"> ¿Está ubicado el proyecto en una región de riesgo bajo o superior?</t>
  </si>
  <si>
    <t>¿Se encuentra alguna de las rutas de acceso del proyecto dentro de una región de alto riesgo?</t>
  </si>
  <si>
    <t>¿Está ubicada la instalación en la ladera de una montaña? ¿Se caracteriza la zona por fuertes pendientes, abundancia de fragmentos sueltos y agua, y vegetación escasa?</t>
  </si>
  <si>
    <t>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t>
  </si>
  <si>
    <t xml:space="preserve">¿Está construido el proyecto en una planicie aluvial, un humedal o una barrera de baja altitud? </t>
  </si>
  <si>
    <t xml:space="preserve">Se trata de zonas planas que están cerca de la orilla de un lago o mar. Debido a su baja altitud (no más de 10 metros), estas zonas son propensas a inundaciones y marejadas. </t>
  </si>
  <si>
    <t>¿Se producen en la región movimientos de tierra (como desprendimientos de rocas, deslizamientos de tierras, reptación de suelo, etc.) cuando llueve?</t>
  </si>
  <si>
    <t xml:space="preserve">[0: no; 1: sí, pero excepcionalmente; 2: sí, 3: sí, frecuentemente] </t>
  </si>
  <si>
    <t xml:space="preserve">¿Se desarrolla el proyecto a lo largo de la ribera de un río? </t>
  </si>
  <si>
    <t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t>
  </si>
  <si>
    <t xml:space="preserve">¿Se caracteriza la región por alguno de los siguientes rasgos: barrancos visibles; gran tendencia a las escorrentías; escaso crecimiento de la vegetación; disminución del espesor de la capa superficial del suelo y raíces de plantas expuestas? </t>
  </si>
  <si>
    <t xml:space="preserve">[0: no; 3: sí] </t>
  </si>
  <si>
    <t xml:space="preserve">¿Ha sufrido la zona inundaciones importantes en los últimos tiempos?  </t>
  </si>
  <si>
    <t>Responda «Sí» cuando se haya producido una inundación importante en los últimos 50 años y «No» si no hay memoria reciente de grandes inundaciones en la región.</t>
  </si>
  <si>
    <t>¿Se encuentra alguna de las rutas de acceso del proyecto dentro de una planicie aluvial?</t>
  </si>
  <si>
    <t xml:space="preserve">Aun cuando las instalaciones se mantengan intactas, las inundaciones pueden obstaculizar el acceso, lo que incidiría en las cadenas de suministro o en el transporte de personas hacia/desde el proyecto. </t>
  </si>
  <si>
    <t>Instalación hídrica</t>
  </si>
  <si>
    <t xml:space="preserve">Inundaciones/deterioro de la calidad del agua </t>
  </si>
  <si>
    <t xml:space="preserve">Corrimientos de tierras/erosión del suelo </t>
  </si>
  <si>
    <t xml:space="preserve">Intrusión marina </t>
  </si>
  <si>
    <t>Fuentes de extracción alternativas durante períodos de emergencia</t>
  </si>
  <si>
    <t>Construir infraestructuras de almacenamiento y recuperación de acuíferos (que permitan la recarga durante los períodos de sequía).</t>
  </si>
  <si>
    <t>Aplicar técnicas avanzadas de tratamiento (o pretratamiento) para minimizar los niveles de SST/DBO: microfiltrado, tratamiento UV, osmosis inversa (OI), clarificación de alta velocidad***.</t>
  </si>
  <si>
    <t>Aplicar técnicas avanzadas de tratamiento (o pretratamiento) para minimizar los niveles de SST/DBO: microfiltrado, tratamiento UV, osmosis inversa (OI), clarificación de alta velocidad***.</t>
  </si>
  <si>
    <t>Levantar barreras contra incendios alrededor del proyecto.</t>
  </si>
  <si>
    <t>Diversificar las opciones de suministro de agua para aumentar las redundancias de la instalación hídrica.</t>
  </si>
  <si>
    <t>Instalar diques de poca altura en los estuarios mareales para prevenir la intrusión de agua marina.</t>
  </si>
  <si>
    <t>Instalar sistemas de alerta para fenómenos meteorológicos extremos que avisen antes de que se desate la tormenta.</t>
  </si>
  <si>
    <t>Realizar ajustes relativos al cambio climático en las normas de diseño de inundaciones (p. ej., precipitaciones de diseño, inundaciones de diseño, etc.).</t>
  </si>
  <si>
    <t>Diversificar las opciones de suministro de agua para evitar la escasez de agua (p. ej., combinación de aguas superficiales y subterráneas, recurrir a la desalinización, etc.).</t>
  </si>
  <si>
    <t>Aumentar la concentración de biomasa para mantener resultados similares (p. ej., eliminación de DBO).</t>
  </si>
  <si>
    <t>Instalar sistemas de vigilancia para la detección de incendios en zonas de riesgo.</t>
  </si>
  <si>
    <t>Recurrir a prácticas de gestión de sedimentos para controlar las entradas de nutrientes en las masas de agua.</t>
  </si>
  <si>
    <t>Inyectar agua dulce en acuíferos o desalinizar el agua salobre extraída y reintroducir el agua tratada en el acuífero.</t>
  </si>
  <si>
    <t>Sustituir los depósitos elevados por depósitos en tierra (siempre que sea posible).</t>
  </si>
  <si>
    <t>Instalar estructuras de lavado en las tomas de agua para eliminar periódicamente los sedimentos durante episodios de caudal alto.</t>
  </si>
  <si>
    <t xml:space="preserve">Retirar los sedimentos acumulados en los embalses para aumentar el agua disponible. </t>
  </si>
  <si>
    <t>Aplicar estrategias de control de impurezas (retrolavado osmótico, limpieza enzimática, zeolitas, nanotubos de carbono y grafeno).</t>
  </si>
  <si>
    <t>Incrementar los nutrientes durante épocas de temperaturas bajas.</t>
  </si>
  <si>
    <t>Preparar rutas de evacuación en caso de incendio forestal.</t>
  </si>
  <si>
    <t xml:space="preserve">Preservar o restaurar la cubierta vegetal de las cuencas hidrográficas para gestionar escorrentías de aguaceros y reducir la erosión del suelo. </t>
  </si>
  <si>
    <t>Reducir y/o reorganizar el patrón de extracción de aguas subterráneas de los pozos (es decir, recurrir a pozos cercanos al mar durante la estación lluviosa y pozos tierra adentro durante el verano).</t>
  </si>
  <si>
    <t>Instalar un refugio resistente al viento para proteger los materiales y equipos sensibles de condiciones meteorológicas adversas.</t>
  </si>
  <si>
    <t xml:space="preserve">Instalar esclusas y canales de desagüe para mitigar la transferencia de sedimentos en las tomas de agua en épocas de caudales altos.
</t>
  </si>
  <si>
    <t>Modificar las normas de diseño de las plantas de tratamiento para acomodar una gama más amplia de posibles regímenes de caudal.</t>
  </si>
  <si>
    <t>Usar dispositivos termorreguladores para mantener la temperatura en niveles óptimos (p. ej., unidades de refrigeración).</t>
  </si>
  <si>
    <t>Aislamiento de tuberías y equipos expuestos</t>
  </si>
  <si>
    <t xml:space="preserve">Instalar un sistema de extinción de incendios (depósitos de agua, rociadores contra incendios, equipos de emergencia contra incendios) o mejorar la capacidad de lucha contra incendios de las instalaciones (p. ej., aumentando la capacidad de almacenamiento de agua). </t>
  </si>
  <si>
    <t>Considerar opciones de diseño adecuadas para tomas que minimicen la sedimentación (p. ej., toma en superficie, toma sumergida, etc.).</t>
  </si>
  <si>
    <t>Aplicar el control de la contaminación del agua para emitir alertas automáticas cuando la calidad del afluente sea anormalmente baja.</t>
  </si>
  <si>
    <t>Modernizar las conexiones de acero recurriendo a soluciones avanzadas de atornillado.</t>
  </si>
  <si>
    <t>Llevar a cabo una gestión de sedimentos en los ríos (incluidos métodos vegetativos para controlar la erosión de las orillas, mejoras de los caminos ribereños, restauración de los cauces, etc.).</t>
  </si>
  <si>
    <t>Seguir de cerca las variaciones en el volumen de agua almacenada en los embalses para determinar la posible necesidad de realizar trasvases estratégicos de agua entre cuencas como suministro de reserva.</t>
  </si>
  <si>
    <t>Instalar sistemas de alimentación ininterrumpida (UPS), acondicionamiento de las fuentes de energía y sistemas de generación de energía de emergencia.</t>
  </si>
  <si>
    <t xml:space="preserve">Instalar estructuras de lavado en las tomas de agua para eliminar periódicamente sedimentos. </t>
  </si>
  <si>
    <t>Aplicar técnicas avanzadas de tratamiento (o pretratamiento): microfiltración, tratamiento UV, osmosis inversa (OI), clarificación a alta velocidad, etc.</t>
  </si>
  <si>
    <t>Cubrir/resguardar los procesos de tratamiento para proteger su contenido del polvo, objetos, etc. que puedan salir despedidos.</t>
  </si>
  <si>
    <t>Instalar aliviaderos auxiliares y dispositivos de disipación de crecidas en los embalses.</t>
  </si>
  <si>
    <t>Supervisar el estado de las tuberías de agua para minimizar fugas y maximizar la conservación de agua.</t>
  </si>
  <si>
    <t>Complementar la aireación (p. ej., usando compresores de aire con difusores)</t>
  </si>
  <si>
    <t>Instalar estaciones de bombeo diésel para garantizar la continuidad de las operaciones en caso de corte de la red eléctrica.</t>
  </si>
  <si>
    <t>Instalar un sistema de control de la contaminación del agua que emita alertas automáticas cuando la presencia de sedimentos/materias orgánicas en el afluente supere los umbrales máximos.</t>
  </si>
  <si>
    <t>Aplicar estrategias antiincrustantes (retrolavado osmótico, limpieza enzimática, zeolitas, nanotubos de carbono y grafeno).</t>
  </si>
  <si>
    <t xml:space="preserve">Reforzar la protección de la iluminación.  </t>
  </si>
  <si>
    <t>Aplicar un procedimiento de emergencia para rellenar los depósitos de agua antes de que se produzca una inundación.</t>
  </si>
  <si>
    <t>Mejorar la eficiencia energética de la planta de tratamiento para que pueda operar con energía de reserva durante más tiempo en caso de emergencia y reducir el coste de la electricidad durante el funcionamiento normal.</t>
  </si>
  <si>
    <t xml:space="preserve">Realizar limpiezas químicas frecuentes para eliminar los microorganismos. </t>
  </si>
  <si>
    <t xml:space="preserve">Diseñar redes de cañerías que resistan grandes deformaciones del terreno (p. ej., tuberías más gruesas, mejora de las zanjas, etc.). </t>
  </si>
  <si>
    <t>Optimizar el rendimiento de las bombas para evitar o retardar las obstrucciones Dar prioridad a bombas para usos específicos que son cruciales para el funcionamiento de la instalación.</t>
  </si>
  <si>
    <t xml:space="preserve">Instalar dispositivos de campo inteligentes que midan la presión, la temperatura y el caudal en tiempo real.
</t>
  </si>
  <si>
    <t>Establecer intercambios comerciales de agua (con otras empresas de suministro) para hacer frente a sequías extremas.</t>
  </si>
  <si>
    <t>Planificar rutas de derivación en la red de cañerías.</t>
  </si>
  <si>
    <t>Aplicar controles al tratamiento primario y secundario del aguas.</t>
  </si>
  <si>
    <t>Recurrir a técnicas avanzadas de eliminación de sedimentos de las tuberías (p. ej., limpieza con hielo en vez de lavado unidireccional).</t>
  </si>
  <si>
    <t>Incorporar ampliaciones modulares sencillas en la red de suministro de agua (p. ej., para futuras nuevas fuentes de agua).</t>
  </si>
  <si>
    <t>Optimizar el funcionamiento de las bombas para prevenir o posponer obstrucciones (por incrustaciones de óxido de hierro y depósitos de sedimentos). Dar prioridad a bombas para usos específicos que son cruciales para el funcionamiento de la instalación.</t>
  </si>
  <si>
    <t>Levantar barreras/refugios contra inundaciones alrededor de los activos críticos.</t>
  </si>
  <si>
    <t>Atornillar bien los depósitos de productos químicos que contengan materiales peligrosos.</t>
  </si>
  <si>
    <t>Instalar VRP (válvulas reductoras de presión) para controlar el riesgo de agua de alta presión (que acorta la vida útil de tuberías, bombas y conectores).</t>
  </si>
  <si>
    <t>Tratamiento de aguas residuales</t>
  </si>
  <si>
    <t>Modificar las normas de diseño para acomodar una gama más amplia de posibles regímenes de caudal.</t>
  </si>
  <si>
    <t>Aplicar controles de contaminación para el tratamiento primario y secundario de agua/aguas residuales.</t>
  </si>
  <si>
    <t>Aplicar técnicas avanzadas de tratamiento para aumentar la biodegradación.</t>
  </si>
  <si>
    <t>Incrementar los nutrientes en épocas de temperaturas frías.</t>
  </si>
  <si>
    <t xml:space="preserve">Invertir  en desalinización de aguas residuales de alta recuperación y eficiencia energética para maximizar la producción de agua dulce para osmosis invertida (OI) y ahorrar energía al mismo tiempo. </t>
  </si>
  <si>
    <r>
      <t xml:space="preserve">Realizar un seguimiento </t>
    </r>
    <r>
      <rPr>
        <i/>
        <sz val="11"/>
        <color theme="1"/>
        <rFont val="Calibri"/>
        <family val="2"/>
        <scheme val="minor"/>
      </rPr>
      <t>in situ</t>
    </r>
    <r>
      <rPr>
        <sz val="11"/>
        <color theme="1"/>
        <rFont val="Calibri"/>
        <family val="2"/>
        <scheme val="minor"/>
      </rPr>
      <t xml:space="preserve"> de sólidos suspendidos totales</t>
    </r>
    <r>
      <rPr>
        <sz val="11"/>
        <color theme="1"/>
        <rFont val="Calibri"/>
        <family val="2"/>
        <scheme val="minor"/>
      </rPr>
      <t> </t>
    </r>
    <r>
      <rPr>
        <sz val="11"/>
        <color theme="1"/>
        <rFont val="Calibri"/>
        <family val="2"/>
        <scheme val="minor"/>
      </rPr>
      <t>(SST) en las tuberías de la red de saneamiento.</t>
    </r>
  </si>
  <si>
    <t>Incrementar la temperatura de las aguas residuales afluentes mediante la inyección de vapor en el sistema de alcantarillado.</t>
  </si>
  <si>
    <t>Priorizar soluciones que sean adecuadas para el tratamiento de salmueras y aguas residuales de alta salinidad</t>
  </si>
  <si>
    <t>Gestionar las aguas pluviales en toda la instalación para mitigar escorrentías excesivas que intensifican los efectos de la erosión del suelo y desencadenan corrimientos de tierras</t>
  </si>
  <si>
    <t>Aplicar controles de para el tratamiento primario y secundario del agua/aguas residuales.</t>
  </si>
  <si>
    <t>Instalar un sistema de vigilancia sobre el terreno en taludes precarios y emitir alertas cuando haya indicios de movimientos de tierra.</t>
  </si>
  <si>
    <t>Aplicar técnicas convencionales de desalinización para aguas residuales salinas.</t>
  </si>
  <si>
    <t xml:space="preserve">Depósitos de retención de derivación en el tratamiento de aguas residuales </t>
  </si>
  <si>
    <t>Aplicar medidas de estabilización en taludes inestables que pongan en peligro instalaciones críticas</t>
  </si>
  <si>
    <t>Considerar alternativas de biotratamiento respetuosas con el medio ambiente y menos costosas</t>
  </si>
  <si>
    <t>Instalar colectores de aguas pluviales/residuales por debajo de la profundidad crítica de hielo-deshielo</t>
  </si>
  <si>
    <t>Considerar opciones de diseño adecuadas para los emisarios que minimicen la erosión del suelo (p. ej., emisarios sumergidos)</t>
  </si>
  <si>
    <t>Levantar barreras/refugios contra inundaciones alrededor de los activos críticos</t>
  </si>
  <si>
    <t>Aplicar una mayor protección contra la erosión en la orilla de la estructura de vertido (vegetación, rellenos de piedra, etc.).</t>
  </si>
  <si>
    <t>Reforzar el control de olores y corrosión en los sistemas saneamiento/alcantarillado (p. ej., sistemas de vaporización o ventilación, adición de productos químicos, tecnologías de control de la fase de vapor, etc.).</t>
  </si>
  <si>
    <t xml:space="preserve">Diseñar redes de cañerías que resistan grandes deformaciones del terreno (p. ej., tuberías más gruesas, mejora de las zanjas, etc.). </t>
  </si>
  <si>
    <t>Identificar los focos de corrosión y olor en la red de alcantarillado para optimizar las estrategias de planificación y mantenimiento.</t>
  </si>
  <si>
    <t>Instalar estaciones de bombeo diésel para garantizar la continuidad de las operaciones en caso de corte de la red eléctrica.</t>
  </si>
  <si>
    <t>Mejorar/sellar las arquetas para futuros niveles de inundación debidos al cambio climático</t>
  </si>
  <si>
    <t>Ajustar las dimensiones de la redes de suministro de agua y recogida de aguas residuales en función de modelos actualizados del cambio climático.</t>
  </si>
  <si>
    <t>Instalar desagües verticales para mitigar el riesgo de desbordamiento en caso de marea alta</t>
  </si>
  <si>
    <t>Instalar válvulas antirretorno.</t>
  </si>
  <si>
    <t>Instalar sensores de entrada de corrientes y contadores de desbordamiento para evitar el desbordamiento del alcantarillado.</t>
  </si>
  <si>
    <t xml:space="preserve">Sembrar vegetación en la orilla de la estructura de vertido para protegerlo de descargas a alta velocidad. </t>
  </si>
  <si>
    <t xml:space="preserve">Usar escolleras en zonas de descargas a gran velocidad que son más vulnerables a la erosión del suelo.  </t>
  </si>
  <si>
    <t>Diversificar las opciones de suministro de agua para evitar la escasez de agua.</t>
  </si>
  <si>
    <r>
      <t xml:space="preserve">Usar nuevos materiales para suprimir el crecimiento de algas en los canales de riego [p. ej., paneles de mortero de plástico reforzado con fibra de vidrio (FRPM, </t>
    </r>
    <r>
      <rPr>
        <i/>
        <sz val="9"/>
        <color rgb="FF000000"/>
        <rFont val="Roboto"/>
      </rPr>
      <t>por sus siglas en inglés</t>
    </r>
    <r>
      <rPr>
        <sz val="9"/>
        <color rgb="FF000000"/>
        <rFont val="Roboto"/>
      </rPr>
      <t>)</t>
    </r>
    <r>
      <rPr>
        <sz val="9"/>
        <color rgb="FF000000"/>
        <rFont val="Roboto"/>
      </rPr>
      <t>]</t>
    </r>
  </si>
  <si>
    <t>Planificar rutas de derivación en el sistema de riego.</t>
  </si>
  <si>
    <t>Supervisar el estado de las tuberías de agua (para minimizar fugas y maximizar la conservación de agua)</t>
  </si>
  <si>
    <r>
      <rPr>
        <sz val="7"/>
        <color rgb="FF000000"/>
        <rFont val="Roboto"/>
      </rPr>
      <t>Diseñ</t>
    </r>
    <r>
      <rPr>
        <sz val="7"/>
        <color rgb="FF000000"/>
        <rFont val="Roboto"/>
      </rPr>
      <t>ar</t>
    </r>
    <r>
      <rPr>
        <sz val="7"/>
        <color rgb="FF000000"/>
        <rFont val="Roboto"/>
      </rPr>
      <t xml:space="preserve"> </t>
    </r>
    <r>
      <rPr>
        <i/>
        <sz val="7"/>
        <color rgb="FF000000"/>
        <rFont val="Roboto"/>
      </rPr>
      <t>canales</t>
    </r>
    <r>
      <rPr>
        <sz val="7"/>
        <color rgb="FF000000"/>
        <rFont val="Roboto"/>
      </rPr>
      <t xml:space="preserve"> parabólicos en regiones estacionalmente heladas para sacar partido de sus excelentes características hidráulicas y </t>
    </r>
    <r>
      <rPr>
        <sz val="7"/>
        <color rgb="FF000000"/>
        <rFont val="Roboto"/>
      </rPr>
      <t>mayor</t>
    </r>
    <r>
      <rPr>
        <sz val="7"/>
        <color rgb="FF000000"/>
        <rFont val="Roboto"/>
      </rPr>
      <t xml:space="preserve"> resistencia a las heladas.</t>
    </r>
  </si>
  <si>
    <t>Incorporar ampliaciones modulares sencillas en la red de suministro de agua (p. ej., para futuras nuevas fuentes de agua).</t>
  </si>
  <si>
    <t>Realizar recargas artificiales de acuíferos.</t>
  </si>
  <si>
    <t xml:space="preserve">Sustituir el riego superficial por sistemas de riego por goteo </t>
  </si>
  <si>
    <t>Llevar a cabo un control del caudal de agua en tiempo real para detectar fugas y evitar la acumulación de hielo/obstrucciones durante los días muy fríos</t>
  </si>
  <si>
    <t>Realizar un control de la salinidad del suelo.</t>
  </si>
  <si>
    <t xml:space="preserve">Plantar cultivos tolerantes a la sequía que exhiban tasas de supervivencia mayores en entornos áridos </t>
  </si>
  <si>
    <t>Aplicar medidas contra la erosión del suelo en taludes inestables</t>
  </si>
  <si>
    <t>Minimizar las tasas de bombeo y hacer un mejor uso de fuentes de agua alternativas.</t>
  </si>
  <si>
    <t>Fomentar prácticas de recogida de aguas pluviales y tecnologías de microrriego para limitar la demanda de agua para uso agrícola.</t>
  </si>
  <si>
    <t>Realizar mediciones periódicas de la calidad del agua de riego (p. ej., conductividad eléctrica, Ecw, nivel de sodio en el agua, etc.)</t>
  </si>
  <si>
    <t>Plantar cultivos de alta tolerancia que se adapten mejor a los entornos salinos</t>
  </si>
  <si>
    <t xml:space="preserve">Sustituir el riego de superficie por sistemas de riego por goteo, que son más adecuados para los suelos sensibles a la sal.
</t>
  </si>
  <si>
    <t>Optimizar el diseño de la infraestructura de drenaje para minimizar la acumulación de sales en la zona radicular.</t>
  </si>
  <si>
    <t>Considerar la modificación del uso del suelo si no se puede mitigar la amenaza de la salinidad.</t>
  </si>
  <si>
    <t>Instalaciones hídricas - -Inundaciones, aumento del nivel del mar, deterioro de las condiciones hídricas</t>
  </si>
  <si>
    <t>Instalaciones hídricas - Sequía</t>
  </si>
  <si>
    <t>Todos los peligros</t>
  </si>
  <si>
    <t>Barato (si se realiza durante la fase de planificación).</t>
  </si>
  <si>
    <r>
      <t xml:space="preserve">Invertir en energía renovable </t>
    </r>
    <r>
      <rPr>
        <i/>
        <sz val="7"/>
        <color theme="1"/>
        <rFont val="Roboto"/>
      </rPr>
      <t>in situ</t>
    </r>
    <r>
      <rPr>
        <sz val="7"/>
        <color theme="1"/>
        <rFont val="Roboto"/>
      </rPr>
      <t xml:space="preserve"> para minimizar la dependencia de la red eléctrica </t>
    </r>
    <r>
      <rPr>
        <sz val="7"/>
        <color theme="1"/>
        <rFont val="Roboto"/>
      </rPr>
      <t>externa</t>
    </r>
    <r>
      <rPr>
        <sz val="7"/>
        <color theme="1"/>
        <rFont val="Roboto"/>
      </rPr>
      <t>.</t>
    </r>
  </si>
  <si>
    <t xml:space="preserve">Establecer protocolos de inspección y mantenimiento periódicos. </t>
  </si>
  <si>
    <t>Tratamiento de aguas residuales -- Inundaciones, aumento del nivel del mar, deterioro de las condiciones hídricas</t>
  </si>
  <si>
    <t>Tratamiento de aguas residuales -- Sequía</t>
  </si>
  <si>
    <t xml:space="preserve">Barato (si realiza durante la fase de planificación) </t>
  </si>
  <si>
    <t>Mejorar la eficiencia energética de la planta de tratamiento para que pueda operar con energía de reserva durante más tiempo en caso de emergencia y reducir el coste de la electricidad durante el funcionamiento normal</t>
  </si>
  <si>
    <r>
      <t xml:space="preserve">Realizar un seguimiento </t>
    </r>
    <r>
      <rPr>
        <i/>
        <sz val="7"/>
        <color theme="1"/>
        <rFont val="Calibri"/>
        <family val="2"/>
        <scheme val="minor"/>
      </rPr>
      <t xml:space="preserve"> situ</t>
    </r>
    <r>
      <rPr>
        <sz val="7"/>
        <color theme="1"/>
        <rFont val="Calibri"/>
        <family val="2"/>
        <scheme val="minor"/>
      </rPr>
      <t xml:space="preserve"> de sólidos suspendidos totales (SST) en las tuberías de la red de saneamiento.</t>
    </r>
  </si>
  <si>
    <t>Barato (si realiza durante la fase de planificación)</t>
  </si>
  <si>
    <t>Riego -— Sequía</t>
  </si>
  <si>
    <t>Instalaciones hídricas - Calor extremo</t>
  </si>
  <si>
    <t>Instalaciones hídricas - Frío extremo</t>
  </si>
  <si>
    <t>Instalaciones hídricas - Incendios forestales</t>
  </si>
  <si>
    <r>
      <t xml:space="preserve">Invertir en energía renovable </t>
    </r>
    <r>
      <rPr>
        <i/>
        <sz val="7"/>
        <color theme="1"/>
        <rFont val="Roboto"/>
      </rPr>
      <t>in situ</t>
    </r>
    <r>
      <rPr>
        <sz val="7"/>
        <color theme="1"/>
        <rFont val="Roboto"/>
      </rPr>
      <t xml:space="preserve"> para minimizar la dependencia de la red eléctrica externa.</t>
    </r>
  </si>
  <si>
    <t>Tratamiento de aguas residuales - Calor extremo</t>
  </si>
  <si>
    <t>Tratamiento de aguas residuales - Frío extremo</t>
  </si>
  <si>
    <t>Tratamiento de aguas residuales - Incendios forestales</t>
  </si>
  <si>
    <t>Reforzar el control de olores y corrosión en los sistemas saneamiento/alcantarillado (p. ej., sistemas de vaporización o ventilación, adición de productos químicos, tecnologías de control de la fase de vapor, etc.)</t>
  </si>
  <si>
    <t>Identificar los focos de corrosión y olor en la red de alcantarillado para optimizar las estrategias de planificación y mantenimiento</t>
  </si>
  <si>
    <t>Riego - Calor extremo</t>
  </si>
  <si>
    <t>Riego - Frío extremo</t>
  </si>
  <si>
    <t>Riego - Incendios forestales</t>
  </si>
  <si>
    <r>
      <t xml:space="preserve">Usar nuevos materiales para suprimir el crecimiento de algas en los canales de riego [p. ej., paneles de mortero de plástico reforzado con fibra de vidrio (FRPM, </t>
    </r>
    <r>
      <rPr>
        <i/>
        <sz val="7"/>
        <color rgb="FF000000"/>
        <rFont val="Roboto"/>
      </rPr>
      <t>por sus siglas en inglés</t>
    </r>
    <r>
      <rPr>
        <sz val="7"/>
        <color rgb="FF000000"/>
        <rFont val="Roboto"/>
      </rPr>
      <t>)]</t>
    </r>
  </si>
  <si>
    <t>Llevar a cabo un control del caudal de agua en tiempo real para detectar fugas y evitar la acumulación de hielo/obstrucciones durante los días muy fríos.</t>
  </si>
  <si>
    <r>
      <t xml:space="preserve">Invertir en energía renovable </t>
    </r>
    <r>
      <rPr>
        <i/>
        <sz val="11"/>
        <color theme="1"/>
        <rFont val="Calibri"/>
        <family val="2"/>
        <scheme val="minor"/>
      </rPr>
      <t>in situ</t>
    </r>
    <r>
      <rPr>
        <sz val="11"/>
        <color theme="1"/>
        <rFont val="Calibri"/>
        <family val="2"/>
        <scheme val="minor"/>
      </rPr>
      <t xml:space="preserve"> para minimizar la dependencia de la red eléctrica externa.</t>
    </r>
  </si>
  <si>
    <t>Elaborar planes de conservación del agua (en los que se detallen las prácticas de medición del agua y la hora del día para realizar actividades que requieran un uso intensivo de agua)</t>
  </si>
  <si>
    <t>Instalaciones hídricas - Corrimientos de tierras</t>
  </si>
  <si>
    <t>Instalaciones hídricas - Intrusión de agua marina</t>
  </si>
  <si>
    <t>Tratamiento de aguas residuales - Corrimientos de tierras</t>
  </si>
  <si>
    <t>Tratamiento de aguas residuales - Intrusión marina</t>
  </si>
  <si>
    <t>Riego - Corrimientos de tierras</t>
  </si>
  <si>
    <t>Riego - Intrusión de agua marina</t>
  </si>
  <si>
    <t>Realizar mediciones periódicas de la calidad del agua de riego (p. ej., conductividad eléctrica, Ecw, nivel de sodio en el agua, etc.)</t>
  </si>
  <si>
    <t>Plantar cultivos de alta tolerancia que se adapten mejor a los entornos salinos.</t>
  </si>
  <si>
    <t>Optimizar la programación del riego para eliminar la acumulación de salinidad en la zona radicular de las plantas (p. ej., intervalos cortos y frecuentes en sistemas de riego por goteo, intervalos grandes/menos frecuentes para el riego en superficie).</t>
  </si>
  <si>
    <t>Optimizar el funcionamiento de las bombas para prevenir o posponer obstrucciones (por incrustaciones de óxido de hierro y depósitos de sedimentos) Dar prioridad a bombas para usos específicos que son cruciales para el funcionamiento de la instalación.</t>
  </si>
  <si>
    <t>Optimizar la programación del riego para eliminar la acumulación de salinidad en la zona radicular de las plantas (p. ej., intervalos cortos y frecuentes en sistemas de riego por goteo, intervalos grandes/menos frecuentes para el riego en superficie)</t>
  </si>
  <si>
    <t xml:space="preserve">Puntuación actual de inundación: </t>
  </si>
  <si>
    <r>
      <rPr>
        <b/>
        <sz val="16"/>
        <rFont val="Roboto"/>
      </rPr>
      <t xml:space="preserve">Lista de activos/procesos de </t>
    </r>
    <r>
      <rPr>
        <b/>
        <sz val="16"/>
        <color rgb="FF990033"/>
        <rFont val="Roboto"/>
      </rPr>
      <t xml:space="preserve">alto riesgo: </t>
    </r>
  </si>
  <si>
    <t>Una ola de calor es un período de tiempo inusualmente caluroso (es decir, normalmente 5 °C por encima de la media histórica) que dura varios días o incluso semanas.  Si una región ya registra una frecuencia creciente de olas de calor, lo más probable es que siga haciéndolo.</t>
  </si>
  <si>
    <t>Los episodios de temperaturas muy altas, superiores a 40 °C, pueden ser devastadores para las poblaciones expuestas, además de aumentar el riesgo de incendios forestales.</t>
  </si>
  <si>
    <r>
      <rPr>
        <i/>
        <vertAlign val="superscript"/>
        <sz val="10"/>
        <color theme="1"/>
        <rFont val="Calibri"/>
        <family val="2"/>
        <charset val="161"/>
        <scheme val="minor"/>
      </rPr>
      <t xml:space="preserve">1 </t>
    </r>
    <r>
      <rPr>
        <i/>
        <sz val="10"/>
        <color theme="1"/>
        <rFont val="Calibri"/>
        <family val="2"/>
        <charset val="161"/>
        <scheme val="minor"/>
      </rPr>
      <t>La definición de «temperatura elevada» puede variar de una región a otra. En general, se consideran elevadas las temperaturas que superan la media mensual en más de 5 °C.</t>
    </r>
  </si>
  <si>
    <r>
      <t xml:space="preserve">¿Han caído los datos de temperatura por debajo de 0 °C? ¿Con qué frecuencia a lo largo de un año? Tenga en cuenta que el número de veces que los datos de temperatura cruzan el umbral de congelación se asocia directamente con los </t>
    </r>
    <r>
      <rPr>
        <b/>
        <sz val="10"/>
        <color theme="1" tint="0.249977111117893"/>
        <rFont val="Roboto"/>
      </rPr>
      <t xml:space="preserve">ciclos de hielo y deshielo en una región. </t>
    </r>
  </si>
  <si>
    <r>
      <t xml:space="preserve">¿Ha registrado la región </t>
    </r>
    <r>
      <rPr>
        <b/>
        <sz val="10"/>
        <color theme="1" tint="0.249977111117893"/>
        <rFont val="Roboto"/>
      </rPr>
      <t>olas de frío</t>
    </r>
    <r>
      <rPr>
        <sz val="10"/>
        <color theme="1" tint="0.249977111117893"/>
        <rFont val="Roboto"/>
      </rPr>
      <t xml:space="preserve"> en los últimos 10-15 años? Las olas de frío son fenómenos meteorológicos peligrosos caracterizados por temperaturas gélidas (inferiores a -5 °C) y una duración considerable (varios días).</t>
    </r>
  </si>
  <si>
    <t>¿Se supera la cota de los 40 °C más a menudo que en el pasado?</t>
  </si>
  <si>
    <t>Se ha seleccionado el multiplicador correcto para España</t>
  </si>
  <si>
    <t>Grid@2024!</t>
  </si>
  <si>
    <t xml:space="preserve">Riesgo de interdependencias: </t>
  </si>
  <si>
    <t>Internal</t>
  </si>
  <si>
    <t>External</t>
  </si>
  <si>
    <t xml:space="preserve">Internal </t>
  </si>
  <si>
    <t xml:space="preserve">Riesgo inicial de componentes del proyecto: </t>
  </si>
  <si>
    <t xml:space="preserve">Riesgo actualizado de componentes del proyecto: </t>
  </si>
  <si>
    <t xml:space="preserve">Riesgo actualizado de interdependencias: </t>
  </si>
  <si>
    <r>
      <t xml:space="preserve">Protección frente al cambio climático de los proyectos de agua y saneamiento  - </t>
    </r>
    <r>
      <rPr>
        <b/>
        <sz val="14"/>
        <color rgb="FF660033"/>
        <rFont val="Roboto"/>
      </rPr>
      <t>Peligros relacionados con la temperatura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</si>
</sst>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0000"/>
  </numFmts>
  <fonts count="196" x14ac:knownFonts="1">
    <font>
      <sz val="11"/>
      <color theme="1"/>
      <name val="Calibri"/>
      <family val="2"/>
      <scheme val="minor"/>
    </font>
    <font>
      <b/>
      <sz val="16"/>
      <color theme="0"/>
      <name val="Roboto"/>
    </font>
    <font>
      <b/>
      <sz val="13"/>
      <color theme="1"/>
      <name val="Roboto"/>
    </font>
    <font>
      <sz val="9"/>
      <color theme="0"/>
      <name val="Roboto"/>
    </font>
    <font>
      <sz val="8"/>
      <color theme="0"/>
      <name val="Roboto"/>
    </font>
    <font>
      <sz val="7"/>
      <color theme="0"/>
      <name val="Roboto"/>
    </font>
    <font>
      <b/>
      <sz val="7"/>
      <color theme="0"/>
      <name val="Roboto"/>
    </font>
    <font>
      <b/>
      <sz val="7"/>
      <color theme="1"/>
      <name val="Roboto"/>
    </font>
    <font>
      <b/>
      <sz val="9"/>
      <color theme="0"/>
      <name val="Roboto"/>
    </font>
    <font>
      <sz val="10"/>
      <color theme="1"/>
      <name val="Calibri"/>
      <family val="2"/>
      <scheme val="minor"/>
    </font>
    <font>
      <sz val="10"/>
      <color theme="1"/>
      <name val="Roboto"/>
    </font>
    <font>
      <sz val="9"/>
      <color theme="1"/>
      <name val="Roboto"/>
    </font>
    <font>
      <sz val="9"/>
      <color theme="1" tint="0.249977111117893"/>
      <name val="Roboto"/>
    </font>
    <font>
      <sz val="11"/>
      <color theme="1"/>
      <name val="Roboto"/>
    </font>
    <font>
      <sz val="8"/>
      <color theme="1" tint="0.249977111117893"/>
      <name val="Roboto"/>
    </font>
    <font>
      <b/>
      <sz val="14"/>
      <color rgb="FF7E003F"/>
      <name val="Roboto"/>
    </font>
    <font>
      <b/>
      <sz val="9"/>
      <color theme="1" tint="4.9989318521683403E-2"/>
      <name val="Roboto"/>
    </font>
    <font>
      <b/>
      <sz val="10"/>
      <color theme="0"/>
      <name val="Roboto"/>
    </font>
    <font>
      <sz val="9"/>
      <name val="Roboto"/>
    </font>
    <font>
      <sz val="9"/>
      <color rgb="FF333333"/>
      <name val="Roboto"/>
    </font>
    <font>
      <sz val="8"/>
      <color theme="0" tint="-0.499984740745262"/>
      <name val="Roboto"/>
    </font>
    <font>
      <sz val="8"/>
      <color theme="0" tint="-0.499984740745262"/>
      <name val="Calibri"/>
      <family val="2"/>
      <scheme val="minor"/>
    </font>
    <font>
      <sz val="8"/>
      <color theme="0" tint="-4.9989318521683403E-2"/>
      <name val="Roboto"/>
    </font>
    <font>
      <b/>
      <sz val="9"/>
      <color rgb="FF480024"/>
      <name val="Roboto"/>
    </font>
    <font>
      <sz val="10"/>
      <color theme="0"/>
      <name val="Roboto"/>
    </font>
    <font>
      <b/>
      <sz val="20"/>
      <name val="Roboto"/>
    </font>
    <font>
      <sz val="11"/>
      <color theme="0"/>
      <name val="Calibri"/>
      <family val="2"/>
      <scheme val="minor"/>
    </font>
    <font>
      <sz val="13"/>
      <color theme="1"/>
      <name val="Roboto"/>
    </font>
    <font>
      <b/>
      <sz val="9"/>
      <color theme="1"/>
      <name val="Roboto"/>
    </font>
    <font>
      <sz val="24"/>
      <name val="Roboto"/>
    </font>
    <font>
      <b/>
      <sz val="24"/>
      <name val="Roboto"/>
    </font>
    <font>
      <b/>
      <sz val="14"/>
      <color theme="0"/>
      <name val="Roboto"/>
    </font>
    <font>
      <sz val="11"/>
      <color theme="0"/>
      <name val="Calibri"/>
      <family val="2"/>
      <charset val="161"/>
      <scheme val="minor"/>
    </font>
    <font>
      <b/>
      <sz val="8"/>
      <color theme="1" tint="0.249977111117893"/>
      <name val="Roboto"/>
    </font>
    <font>
      <b/>
      <sz val="12"/>
      <color theme="1"/>
      <name val="Roboto"/>
    </font>
    <font>
      <b/>
      <sz val="11"/>
      <color theme="0"/>
      <name val="Roboto"/>
    </font>
    <font>
      <sz val="8"/>
      <color theme="1"/>
      <name val="Roboto"/>
    </font>
    <font>
      <i/>
      <sz val="11"/>
      <color theme="0"/>
      <name val="Calibri"/>
      <family val="2"/>
      <charset val="161"/>
      <scheme val="minor"/>
    </font>
    <font>
      <i/>
      <sz val="11"/>
      <color theme="1"/>
      <name val="Calibri"/>
      <family val="2"/>
      <charset val="161"/>
      <scheme val="minor"/>
    </font>
    <font>
      <b/>
      <sz val="11"/>
      <color theme="0"/>
      <name val="Calibri"/>
      <family val="2"/>
      <charset val="161"/>
      <scheme val="minor"/>
    </font>
    <font>
      <sz val="9"/>
      <color rgb="FF111111"/>
      <name val="Roboto"/>
    </font>
    <font>
      <b/>
      <sz val="10"/>
      <color theme="1"/>
      <name val="Roboto"/>
    </font>
    <font>
      <sz val="11"/>
      <color theme="0"/>
      <name val="Roboto"/>
    </font>
    <font>
      <b/>
      <sz val="11"/>
      <color rgb="FF660033"/>
      <name val="Roboto"/>
    </font>
    <font>
      <b/>
      <sz val="12"/>
      <color theme="0"/>
      <name val="Roboto"/>
    </font>
    <font>
      <b/>
      <sz val="13"/>
      <color theme="0"/>
      <name val="Roboto"/>
    </font>
    <font>
      <sz val="9"/>
      <color theme="0"/>
      <name val="Calibri"/>
      <family val="2"/>
      <charset val="161"/>
      <scheme val="minor"/>
    </font>
    <font>
      <sz val="14"/>
      <color rgb="FF660033"/>
      <name val="Roboto"/>
    </font>
    <font>
      <b/>
      <sz val="14"/>
      <color theme="1"/>
      <name val="Roboto"/>
    </font>
    <font>
      <sz val="14"/>
      <color theme="1"/>
      <name val="Calibri"/>
      <family val="2"/>
      <scheme val="minor"/>
    </font>
    <font>
      <b/>
      <sz val="14"/>
      <color rgb="FF660033"/>
      <name val="Roboto"/>
    </font>
    <font>
      <i/>
      <sz val="11"/>
      <color theme="1"/>
      <name val="Calibri"/>
      <family val="2"/>
      <scheme val="minor"/>
    </font>
    <font>
      <i/>
      <sz val="9"/>
      <color theme="1" tint="0.249977111117893"/>
      <name val="Roboto"/>
    </font>
    <font>
      <i/>
      <sz val="8"/>
      <color theme="1" tint="0.249977111117893"/>
      <name val="Roboto"/>
    </font>
    <font>
      <i/>
      <sz val="10"/>
      <color theme="1"/>
      <name val="Calibri"/>
      <family val="2"/>
      <scheme val="minor"/>
    </font>
    <font>
      <i/>
      <sz val="9"/>
      <color theme="1"/>
      <name val="Calibri"/>
      <family val="2"/>
      <charset val="161"/>
      <scheme val="minor"/>
    </font>
    <font>
      <i/>
      <sz val="9"/>
      <color theme="1" tint="0.249977111117893"/>
      <name val="Calibri"/>
      <family val="2"/>
      <charset val="161"/>
      <scheme val="minor"/>
    </font>
    <font>
      <b/>
      <sz val="11"/>
      <color theme="1"/>
      <name val="Roboto"/>
    </font>
    <font>
      <b/>
      <sz val="12"/>
      <color theme="1" tint="4.9989318521683403E-2"/>
      <name val="Roboto"/>
    </font>
    <font>
      <b/>
      <sz val="11"/>
      <color theme="1"/>
      <name val="Calibri"/>
      <family val="2"/>
      <charset val="161"/>
      <scheme val="minor"/>
    </font>
    <font>
      <i/>
      <sz val="10"/>
      <color theme="1" tint="0.249977111117893"/>
      <name val="Calibri"/>
      <family val="2"/>
      <charset val="161"/>
      <scheme val="minor"/>
    </font>
    <font>
      <sz val="13"/>
      <name val="Roboto"/>
    </font>
    <font>
      <b/>
      <sz val="13"/>
      <name val="Roboto"/>
    </font>
    <font>
      <sz val="10"/>
      <color rgb="FFC50DAB"/>
      <name val="Calibri"/>
      <family val="2"/>
      <scheme val="minor"/>
    </font>
    <font>
      <vertAlign val="superscript"/>
      <sz val="9"/>
      <color theme="1" tint="0.249977111117893"/>
      <name val="Roboto"/>
    </font>
    <font>
      <i/>
      <vertAlign val="superscript"/>
      <sz val="10"/>
      <color theme="1"/>
      <name val="Calibri"/>
      <family val="2"/>
      <charset val="161"/>
      <scheme val="minor"/>
    </font>
    <font>
      <i/>
      <sz val="10"/>
      <color theme="1"/>
      <name val="Calibri"/>
      <family val="2"/>
      <charset val="161"/>
      <scheme val="minor"/>
    </font>
    <font>
      <sz val="9"/>
      <color rgb="FF480024"/>
      <name val="Roboto"/>
    </font>
    <font>
      <sz val="11"/>
      <color rgb="FF480024"/>
      <name val="Calibri"/>
      <family val="2"/>
      <scheme val="minor"/>
    </font>
    <font>
      <sz val="10"/>
      <name val="Roboto"/>
    </font>
    <font>
      <b/>
      <sz val="11"/>
      <color rgb="FF480024"/>
      <name val="Roboto"/>
    </font>
    <font>
      <sz val="12"/>
      <color theme="1"/>
      <name val="Roboto"/>
    </font>
    <font>
      <b/>
      <sz val="11"/>
      <color theme="1" tint="4.9989318521683403E-2"/>
      <name val="Roboto"/>
    </font>
    <font>
      <b/>
      <sz val="10"/>
      <name val="Roboto"/>
    </font>
    <font>
      <b/>
      <sz val="9"/>
      <name val="Roboto"/>
    </font>
    <font>
      <b/>
      <sz val="10"/>
      <color rgb="FF480024"/>
      <name val="Roboto"/>
    </font>
    <font>
      <sz val="11"/>
      <color rgb="FF480024"/>
      <name val="Roboto"/>
    </font>
    <font>
      <i/>
      <sz val="8"/>
      <color theme="1"/>
      <name val="Roboto"/>
    </font>
    <font>
      <b/>
      <sz val="8"/>
      <color theme="1" tint="4.9989318521683403E-2"/>
      <name val="Roboto"/>
    </font>
    <font>
      <sz val="11"/>
      <name val="Roboto"/>
    </font>
    <font>
      <sz val="9"/>
      <color rgb="FFC50DAB"/>
      <name val="Roboto"/>
    </font>
    <font>
      <b/>
      <sz val="9"/>
      <color theme="1" tint="0.249977111117893"/>
      <name val="Roboto"/>
    </font>
    <font>
      <sz val="12"/>
      <color rgb="FF002060"/>
      <name val="Roboto"/>
    </font>
    <font>
      <b/>
      <sz val="12"/>
      <color rgb="FF002060"/>
      <name val="Roboto"/>
    </font>
    <font>
      <sz val="10"/>
      <color theme="1" tint="0.249977111117893"/>
      <name val="Roboto"/>
    </font>
    <font>
      <b/>
      <sz val="11"/>
      <color theme="1" tint="0.249977111117893"/>
      <name val="Roboto"/>
    </font>
    <font>
      <sz val="11"/>
      <color rgb="FF002060"/>
      <name val="Roboto"/>
    </font>
    <font>
      <sz val="11"/>
      <name val="Calibri"/>
      <family val="2"/>
      <scheme val="minor"/>
    </font>
    <font>
      <b/>
      <sz val="12"/>
      <color theme="1"/>
      <name val="Calibri"/>
      <family val="2"/>
      <charset val="161"/>
      <scheme val="minor"/>
    </font>
    <font>
      <b/>
      <sz val="14"/>
      <color rgb="FF990033"/>
      <name val="Roboto"/>
    </font>
    <font>
      <sz val="14"/>
      <color rgb="FF990033"/>
      <name val="Calibri"/>
      <family val="2"/>
      <scheme val="minor"/>
    </font>
    <font>
      <sz val="11"/>
      <color rgb="FF990033"/>
      <name val="Calibri"/>
      <family val="2"/>
      <scheme val="minor"/>
    </font>
    <font>
      <sz val="20"/>
      <name val="Roboto"/>
    </font>
    <font>
      <b/>
      <sz val="20"/>
      <color theme="0"/>
      <name val="Roboto"/>
    </font>
    <font>
      <b/>
      <sz val="16"/>
      <color rgb="FF002060"/>
      <name val="Roboto"/>
    </font>
    <font>
      <b/>
      <sz val="16"/>
      <color rgb="FF930352"/>
      <name val="Roboto"/>
    </font>
    <font>
      <b/>
      <sz val="16"/>
      <color rgb="FF930352"/>
      <name val="Calibri"/>
      <family val="2"/>
      <scheme val="minor"/>
    </font>
    <font>
      <sz val="9"/>
      <color theme="0" tint="-4.9989318521683403E-2"/>
      <name val="Roboto"/>
    </font>
    <font>
      <vertAlign val="superscript"/>
      <sz val="10"/>
      <color theme="1" tint="0.249977111117893"/>
      <name val="Roboto"/>
    </font>
    <font>
      <b/>
      <sz val="10"/>
      <color theme="1"/>
      <name val="Calibri"/>
      <family val="2"/>
      <charset val="161"/>
      <scheme val="minor"/>
    </font>
    <font>
      <b/>
      <sz val="11"/>
      <color theme="0"/>
      <name val="Calibri"/>
      <family val="2"/>
      <scheme val="minor"/>
    </font>
    <font>
      <b/>
      <sz val="16"/>
      <name val="Roboto"/>
    </font>
    <font>
      <sz val="8"/>
      <color rgb="FF1F1F1F"/>
      <name val="Georgia"/>
      <family val="1"/>
      <charset val="161"/>
    </font>
    <font>
      <sz val="9"/>
      <color rgb="FF1F1F1F"/>
      <name val="Roboto"/>
    </font>
    <font>
      <vertAlign val="superscript"/>
      <sz val="9"/>
      <color theme="1"/>
      <name val="Roboto"/>
    </font>
    <font>
      <sz val="11"/>
      <color theme="1"/>
      <name val="Calibri"/>
      <family val="2"/>
      <charset val="161"/>
      <scheme val="minor"/>
    </font>
    <font>
      <vertAlign val="superscript"/>
      <sz val="8"/>
      <color theme="1" tint="0.249977111117893"/>
      <name val="Roboto"/>
    </font>
    <font>
      <b/>
      <sz val="9"/>
      <color rgb="FFFF0000"/>
      <name val="Roboto"/>
    </font>
    <font>
      <sz val="9"/>
      <color rgb="FFFF0000"/>
      <name val="Roboto"/>
    </font>
    <font>
      <sz val="10"/>
      <name val="Calibri"/>
      <family val="2"/>
      <charset val="161"/>
    </font>
    <font>
      <sz val="15"/>
      <color rgb="FF930352"/>
      <name val="Roboto"/>
    </font>
    <font>
      <b/>
      <sz val="15"/>
      <color rgb="FF930352"/>
      <name val="Roboto"/>
    </font>
    <font>
      <sz val="10"/>
      <name val="Calibri"/>
      <family val="2"/>
      <scheme val="minor"/>
    </font>
    <font>
      <b/>
      <sz val="10"/>
      <color theme="1" tint="0.249977111117893"/>
      <name val="Roboto"/>
    </font>
    <font>
      <sz val="9"/>
      <color rgb="FF002060"/>
      <name val="Roboto"/>
    </font>
    <font>
      <b/>
      <sz val="16"/>
      <color rgb="FF990033"/>
      <name val="Roboto"/>
    </font>
    <font>
      <b/>
      <sz val="11"/>
      <name val="Roboto"/>
    </font>
    <font>
      <b/>
      <sz val="11"/>
      <color rgb="FF990033"/>
      <name val="Roboto"/>
    </font>
    <font>
      <b/>
      <sz val="11"/>
      <color rgb="FF002060"/>
      <name val="Roboto"/>
    </font>
    <font>
      <sz val="13"/>
      <color theme="0"/>
      <name val="Calibri"/>
      <family val="2"/>
      <scheme val="minor"/>
    </font>
    <font>
      <b/>
      <sz val="10"/>
      <name val="Calibri"/>
      <family val="2"/>
      <charset val="161"/>
      <scheme val="minor"/>
    </font>
    <font>
      <sz val="10"/>
      <color rgb="FF002060"/>
      <name val="Roboto"/>
    </font>
    <font>
      <b/>
      <sz val="9"/>
      <color rgb="FF242424"/>
      <name val="Roboto"/>
    </font>
    <font>
      <sz val="11"/>
      <name val="Calibri"/>
      <family val="2"/>
      <charset val="161"/>
      <scheme val="minor"/>
    </font>
    <font>
      <sz val="7"/>
      <name val="Roboto"/>
    </font>
    <font>
      <sz val="11"/>
      <color rgb="FF930352"/>
      <name val="Roboto"/>
    </font>
    <font>
      <sz val="10"/>
      <color rgb="FFC50DAB"/>
      <name val="Roboto"/>
    </font>
    <font>
      <sz val="10"/>
      <color theme="0"/>
      <name val="Calibri"/>
      <family val="2"/>
      <scheme val="minor"/>
    </font>
    <font>
      <sz val="13"/>
      <color theme="0"/>
      <name val="Roboto"/>
    </font>
    <font>
      <sz val="8"/>
      <color theme="1"/>
      <name val="Times New Roman"/>
      <family val="1"/>
      <charset val="161"/>
    </font>
    <font>
      <sz val="10"/>
      <color rgb="FFFF0000"/>
      <name val="Aptos"/>
      <family val="2"/>
    </font>
    <font>
      <b/>
      <sz val="9"/>
      <color theme="0" tint="-4.9989318521683403E-2"/>
      <name val="Roboto"/>
    </font>
    <font>
      <sz val="10"/>
      <color rgb="FF930352"/>
      <name val="Roboto"/>
    </font>
    <font>
      <b/>
      <sz val="10"/>
      <color rgb="FF930352"/>
      <name val="Roboto"/>
    </font>
    <font>
      <b/>
      <sz val="11"/>
      <color rgb="FF930352"/>
      <name val="Roboto"/>
    </font>
    <font>
      <sz val="24"/>
      <color rgb="FF930352"/>
      <name val="Roboto"/>
    </font>
    <font>
      <sz val="9"/>
      <color rgb="FF525252"/>
      <name val="Roboto"/>
    </font>
    <font>
      <sz val="10"/>
      <color rgb="FF525252"/>
      <name val="Calibri"/>
      <family val="2"/>
      <charset val="161"/>
    </font>
    <font>
      <sz val="9"/>
      <color rgb="FF000000"/>
      <name val="Roboto"/>
    </font>
    <font>
      <sz val="11"/>
      <color theme="1"/>
      <name val="Aptos"/>
      <family val="2"/>
    </font>
    <font>
      <sz val="8"/>
      <color rgb="FF525252"/>
      <name val="Roboto"/>
    </font>
    <font>
      <sz val="9"/>
      <color rgb="FF222222"/>
      <name val="Roboto"/>
    </font>
    <font>
      <b/>
      <sz val="10"/>
      <color rgb="FFC50DAB"/>
      <name val="Roboto"/>
    </font>
    <font>
      <sz val="10"/>
      <color rgb="FF525252"/>
      <name val="Calibri"/>
      <family val="2"/>
      <charset val="161"/>
      <scheme val="minor"/>
    </font>
    <font>
      <sz val="9"/>
      <color theme="1"/>
      <name val="Calibri"/>
      <family val="2"/>
      <scheme val="minor"/>
    </font>
    <font>
      <sz val="8"/>
      <color rgb="FF212121"/>
      <name val="Segoe UI"/>
      <family val="2"/>
      <charset val="161"/>
    </font>
    <font>
      <sz val="7"/>
      <color theme="1"/>
      <name val="Roboto"/>
    </font>
    <font>
      <sz val="7"/>
      <color rgb="FF525252"/>
      <name val="Roboto"/>
    </font>
    <font>
      <sz val="9"/>
      <color rgb="FF930352"/>
      <name val="Roboto"/>
    </font>
    <font>
      <sz val="7"/>
      <color rgb="FF222222"/>
      <name val="Roboto"/>
    </font>
    <font>
      <b/>
      <sz val="7"/>
      <color rgb="FFFF0000"/>
      <name val="Roboto"/>
    </font>
    <font>
      <sz val="7"/>
      <color theme="1"/>
      <name val="Calibri"/>
      <family val="2"/>
      <scheme val="minor"/>
    </font>
    <font>
      <b/>
      <sz val="7"/>
      <color theme="1"/>
      <name val="Calibri"/>
      <family val="2"/>
      <charset val="161"/>
      <scheme val="minor"/>
    </font>
    <font>
      <sz val="7"/>
      <color rgb="FF930352"/>
      <name val="Roboto"/>
    </font>
    <font>
      <sz val="7"/>
      <color rgb="FF002060"/>
      <name val="Roboto"/>
    </font>
    <font>
      <sz val="7"/>
      <color rgb="FFC50DAB"/>
      <name val="Roboto"/>
    </font>
    <font>
      <sz val="7"/>
      <color rgb="FFC50DAB"/>
      <name val="Calibri"/>
      <family val="2"/>
      <scheme val="minor"/>
    </font>
    <font>
      <sz val="7"/>
      <color rgb="FF930352"/>
      <name val="Calibri"/>
      <family val="2"/>
      <scheme val="minor"/>
    </font>
    <font>
      <sz val="7"/>
      <color rgb="FF525252"/>
      <name val="Calibri"/>
      <family val="2"/>
      <charset val="161"/>
    </font>
    <font>
      <sz val="7"/>
      <color rgb="FF525252"/>
      <name val="Calibri"/>
      <family val="2"/>
      <charset val="161"/>
      <scheme val="minor"/>
    </font>
    <font>
      <sz val="7"/>
      <name val="Calibri"/>
      <family val="2"/>
      <scheme val="minor"/>
    </font>
    <font>
      <sz val="7"/>
      <color rgb="FF1F1F1F"/>
      <name val="Roboto"/>
    </font>
    <font>
      <sz val="7"/>
      <color rgb="FF000000"/>
      <name val="Roboto"/>
    </font>
    <font>
      <i/>
      <sz val="7"/>
      <color rgb="FF000000"/>
      <name val="Roboto"/>
    </font>
    <font>
      <sz val="7"/>
      <color theme="3"/>
      <name val="Calibri"/>
      <family val="2"/>
      <scheme val="minor"/>
    </font>
    <font>
      <sz val="7"/>
      <color rgb="FF212121"/>
      <name val="Segoe UI"/>
      <family val="2"/>
      <charset val="161"/>
    </font>
    <font>
      <sz val="11"/>
      <color theme="3"/>
      <name val="Roboto"/>
    </font>
    <font>
      <sz val="12"/>
      <color theme="0"/>
      <name val="Roboto"/>
    </font>
    <font>
      <sz val="12"/>
      <name val="Roboto"/>
    </font>
    <font>
      <sz val="11"/>
      <color theme="0"/>
      <name val="Aptos"/>
      <family val="2"/>
    </font>
    <font>
      <sz val="11"/>
      <color rgb="FFFF0000"/>
      <name val="Calibri"/>
      <family val="2"/>
      <scheme val="minor"/>
    </font>
    <font>
      <sz val="10"/>
      <color rgb="FFFF0000"/>
      <name val="Roboto"/>
    </font>
    <font>
      <b/>
      <sz val="16"/>
      <color rgb="FFFF0000"/>
      <name val="Roboto"/>
    </font>
    <font>
      <sz val="13"/>
      <color rgb="FFFF0000"/>
      <name val="Roboto"/>
    </font>
    <font>
      <b/>
      <sz val="13"/>
      <color rgb="FFFF0000"/>
      <name val="Roboto"/>
    </font>
    <font>
      <sz val="11"/>
      <color rgb="FFFF0000"/>
      <name val="Roboto"/>
    </font>
    <font>
      <b/>
      <sz val="10"/>
      <color rgb="FFFF0000"/>
      <name val="Roboto"/>
    </font>
    <font>
      <b/>
      <sz val="24"/>
      <color rgb="FF000000"/>
      <name val="Roboto"/>
    </font>
    <font>
      <sz val="24"/>
      <color rgb="FF000000"/>
      <name val="Roboto"/>
    </font>
    <font>
      <b/>
      <sz val="12"/>
      <color rgb="FF000000"/>
      <name val="Roboto"/>
    </font>
    <font>
      <sz val="12"/>
      <color rgb="FF000000"/>
      <name val="Roboto"/>
    </font>
    <font>
      <vertAlign val="superscript"/>
      <sz val="11"/>
      <color theme="1"/>
      <name val="Calibri"/>
      <family val="2"/>
      <scheme val="minor"/>
    </font>
    <font>
      <b/>
      <sz val="13"/>
      <color rgb="FF000000"/>
      <name val="Roboto"/>
    </font>
    <font>
      <sz val="13"/>
      <color rgb="FF000000"/>
      <name val="Roboto"/>
    </font>
    <font>
      <b/>
      <sz val="16"/>
      <color theme="1"/>
      <name val="Roboto"/>
    </font>
    <font>
      <sz val="16"/>
      <color rgb="FF000000"/>
      <name val="Roboto"/>
    </font>
    <font>
      <b/>
      <sz val="10"/>
      <color rgb="FF000000"/>
      <name val="Calibri"/>
      <family val="2"/>
      <charset val="161"/>
      <scheme val="minor"/>
    </font>
    <font>
      <sz val="10"/>
      <color rgb="FF000000"/>
      <name val="Calibri"/>
      <family val="2"/>
      <charset val="161"/>
      <scheme val="minor"/>
    </font>
    <font>
      <i/>
      <sz val="9"/>
      <color theme="1"/>
      <name val="Roboto"/>
    </font>
    <font>
      <i/>
      <sz val="10"/>
      <color theme="0"/>
      <name val="Roboto"/>
    </font>
    <font>
      <b/>
      <sz val="24"/>
      <color theme="1"/>
      <name val="Roboto"/>
    </font>
    <font>
      <vertAlign val="superscript"/>
      <sz val="9"/>
      <color rgb="FF000000"/>
      <name val="Roboto"/>
    </font>
    <font>
      <i/>
      <sz val="9"/>
      <color rgb="FF000000"/>
      <name val="Roboto"/>
    </font>
    <font>
      <i/>
      <sz val="7"/>
      <color theme="1"/>
      <name val="Roboto"/>
    </font>
    <font>
      <i/>
      <sz val="7"/>
      <color theme="1"/>
      <name val="Calibri"/>
      <family val="2"/>
      <scheme val="minor"/>
    </font>
    <font>
      <sz val="14"/>
      <color theme="0"/>
      <name val="Roboto"/>
    </font>
  </fonts>
  <fills count="22">
    <fill>
      <patternFill patternType="none"/>
    </fill>
    <fill>
      <patternFill patternType="gray125"/>
    </fill>
    <fill>
      <patternFill patternType="solid">
        <fgColor rgb="FF4D4D4D"/>
        <bgColor indexed="64"/>
      </patternFill>
    </fill>
    <fill>
      <patternFill patternType="solid">
        <fgColor rgb="FF660033"/>
        <bgColor indexed="64"/>
      </patternFill>
    </fill>
    <fill>
      <patternFill patternType="solid">
        <fgColor rgb="FF480024"/>
        <bgColor indexed="64"/>
      </patternFill>
    </fill>
    <fill>
      <patternFill patternType="solid">
        <fgColor rgb="FF7E003F"/>
        <bgColor indexed="64"/>
      </patternFill>
    </fill>
    <fill>
      <patternFill patternType="lightUp">
        <fgColor rgb="FF660033"/>
      </patternFill>
    </fill>
    <fill>
      <patternFill patternType="solid">
        <fgColor theme="0" tint="-4.9989318521683403E-2"/>
        <bgColor indexed="64"/>
      </patternFill>
    </fill>
    <fill>
      <patternFill patternType="solid">
        <fgColor theme="0"/>
        <bgColor indexed="64"/>
      </patternFill>
    </fill>
    <fill>
      <patternFill patternType="solid">
        <fgColor rgb="FFFFCCFF"/>
        <bgColor indexed="64"/>
      </patternFill>
    </fill>
    <fill>
      <patternFill patternType="solid">
        <fgColor rgb="FF002060"/>
        <bgColor indexed="64"/>
      </patternFill>
    </fill>
    <fill>
      <patternFill patternType="solid">
        <fgColor rgb="FF262626"/>
        <bgColor indexed="64"/>
      </patternFill>
    </fill>
    <fill>
      <patternFill patternType="lightUp">
        <fgColor auto="1"/>
      </patternFill>
    </fill>
    <fill>
      <patternFill patternType="solid">
        <fgColor theme="0" tint="-4.9989318521683403E-2"/>
        <bgColor rgb="FF660033"/>
      </patternFill>
    </fill>
    <fill>
      <patternFill patternType="solid">
        <fgColor rgb="FFFFFFFF"/>
        <bgColor indexed="64"/>
      </patternFill>
    </fill>
    <fill>
      <patternFill patternType="solid">
        <fgColor theme="1"/>
        <bgColor indexed="64"/>
      </patternFill>
    </fill>
    <fill>
      <patternFill patternType="solid">
        <fgColor rgb="FF930352"/>
        <bgColor indexed="64"/>
      </patternFill>
    </fill>
    <fill>
      <patternFill patternType="solid">
        <fgColor theme="1" tint="0.499984740745262"/>
        <bgColor indexed="64"/>
      </patternFill>
    </fill>
    <fill>
      <patternFill patternType="lightUp">
        <bgColor theme="1" tint="0.499984740745262"/>
      </patternFill>
    </fill>
    <fill>
      <patternFill patternType="solid">
        <fgColor theme="0"/>
        <bgColor rgb="FF660033"/>
      </patternFill>
    </fill>
    <fill>
      <patternFill patternType="solid">
        <fgColor theme="0" tint="-0.499984740745262"/>
        <bgColor indexed="64"/>
      </patternFill>
    </fill>
    <fill>
      <patternFill patternType="solid">
        <fgColor theme="8" tint="0.59999389629810485"/>
        <bgColor indexed="64"/>
      </patternFill>
    </fill>
  </fills>
  <borders count="116">
    <border>
      <left/>
      <right/>
      <top/>
      <bottom/>
      <diagonal/>
    </border>
    <border>
      <left/>
      <right style="medium">
        <color theme="0" tint="-4.9989318521683403E-2"/>
      </right>
      <top/>
      <bottom/>
      <diagonal/>
    </border>
    <border>
      <left style="medium">
        <color theme="0" tint="-4.9989318521683403E-2"/>
      </left>
      <right/>
      <top/>
      <bottom/>
      <diagonal/>
    </border>
    <border>
      <left/>
      <right/>
      <top style="thin">
        <color theme="0" tint="-0.499984740745262"/>
      </top>
      <bottom style="thin">
        <color theme="0" tint="-0.499984740745262"/>
      </bottom>
      <diagonal/>
    </border>
    <border>
      <left/>
      <right/>
      <top style="thin">
        <color theme="0" tint="-0.499984740745262"/>
      </top>
      <bottom style="thick">
        <color theme="0" tint="-0.499984740745262"/>
      </bottom>
      <diagonal/>
    </border>
    <border>
      <left style="thin">
        <color theme="0"/>
      </left>
      <right style="thin">
        <color theme="0"/>
      </right>
      <top/>
      <bottom style="thin">
        <color theme="0" tint="-0.499984740745262"/>
      </bottom>
      <diagonal/>
    </border>
    <border>
      <left style="thin">
        <color theme="0"/>
      </left>
      <right style="thin">
        <color theme="0"/>
      </right>
      <top/>
      <bottom/>
      <diagonal/>
    </border>
    <border>
      <left/>
      <right/>
      <top style="medium">
        <color auto="1"/>
      </top>
      <bottom/>
      <diagonal/>
    </border>
    <border>
      <left/>
      <right/>
      <top/>
      <bottom style="medium">
        <color auto="1"/>
      </bottom>
      <diagonal/>
    </border>
    <border>
      <left/>
      <right/>
      <top/>
      <bottom style="thin">
        <color theme="0" tint="-0.499984740745262"/>
      </bottom>
      <diagonal/>
    </border>
    <border>
      <left/>
      <right/>
      <top style="thin">
        <color theme="0"/>
      </top>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style="thin">
        <color theme="0" tint="-0.14996795556505021"/>
      </right>
      <top style="medium">
        <color auto="1"/>
      </top>
      <bottom/>
      <diagonal/>
    </border>
    <border>
      <left/>
      <right/>
      <top style="medium">
        <color theme="1" tint="0.499984740745262"/>
      </top>
      <bottom/>
      <diagonal/>
    </border>
    <border>
      <left style="thin">
        <color theme="0"/>
      </left>
      <right/>
      <top/>
      <bottom/>
      <diagonal/>
    </border>
    <border>
      <left style="thin">
        <color theme="0" tint="-0.14996795556505021"/>
      </left>
      <right style="thin">
        <color theme="0" tint="-0.14996795556505021"/>
      </right>
      <top style="medium">
        <color theme="1"/>
      </top>
      <bottom/>
      <diagonal/>
    </border>
    <border>
      <left style="thin">
        <color theme="0" tint="-0.14996795556505021"/>
      </left>
      <right style="thin">
        <color theme="0" tint="-0.14996795556505021"/>
      </right>
      <top/>
      <bottom style="medium">
        <color theme="1"/>
      </bottom>
      <diagonal/>
    </border>
    <border>
      <left/>
      <right/>
      <top style="medium">
        <color theme="1"/>
      </top>
      <bottom/>
      <diagonal/>
    </border>
    <border>
      <left/>
      <right/>
      <top/>
      <bottom style="medium">
        <color theme="1"/>
      </bottom>
      <diagonal/>
    </border>
    <border>
      <left/>
      <right style="thin">
        <color theme="0"/>
      </right>
      <top/>
      <bottom/>
      <diagonal/>
    </border>
    <border>
      <left/>
      <right/>
      <top/>
      <bottom style="thick">
        <color auto="1"/>
      </bottom>
      <diagonal/>
    </border>
    <border>
      <left/>
      <right style="thin">
        <color indexed="64"/>
      </right>
      <top style="thin">
        <color theme="0" tint="-0.499984740745262"/>
      </top>
      <bottom style="thin">
        <color theme="0" tint="-0.499984740745262"/>
      </bottom>
      <diagonal/>
    </border>
    <border>
      <left/>
      <right style="thin">
        <color theme="0" tint="-0.14996795556505021"/>
      </right>
      <top style="medium">
        <color theme="1"/>
      </top>
      <bottom style="medium">
        <color theme="1"/>
      </bottom>
      <diagonal/>
    </border>
    <border>
      <left/>
      <right/>
      <top style="medium">
        <color auto="1"/>
      </top>
      <bottom style="medium">
        <color auto="1"/>
      </bottom>
      <diagonal/>
    </border>
    <border>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right>
      <top/>
      <bottom/>
      <diagonal/>
    </border>
    <border>
      <left style="thin">
        <color theme="0"/>
      </left>
      <right style="thin">
        <color theme="0" tint="-0.499984740745262"/>
      </right>
      <top/>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style="thin">
        <color theme="0" tint="-0.499984740745262"/>
      </bottom>
      <diagonal/>
    </border>
    <border>
      <left style="medium">
        <color theme="0" tint="-4.9989318521683403E-2"/>
      </left>
      <right style="medium">
        <color theme="0" tint="-4.9989318521683403E-2"/>
      </right>
      <top/>
      <bottom/>
      <diagonal/>
    </border>
    <border>
      <left style="medium">
        <color theme="0" tint="-4.9989318521683403E-2"/>
      </left>
      <right style="medium">
        <color theme="0" tint="-4.9989318521683403E-2"/>
      </right>
      <top/>
      <bottom style="thin">
        <color theme="0" tint="-0.499984740745262"/>
      </bottom>
      <diagonal/>
    </border>
    <border>
      <left/>
      <right/>
      <top style="thick">
        <color auto="1"/>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right/>
      <top style="thin">
        <color theme="0" tint="-0.499984740745262"/>
      </top>
      <bottom style="thick">
        <color auto="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ck">
        <color auto="1"/>
      </bottom>
      <diagonal/>
    </border>
    <border>
      <left/>
      <right/>
      <top style="thin">
        <color theme="0" tint="-0.14996795556505021"/>
      </top>
      <bottom/>
      <diagonal/>
    </border>
    <border>
      <left/>
      <right/>
      <top style="thin">
        <color auto="1"/>
      </top>
      <bottom style="thick">
        <color auto="1"/>
      </bottom>
      <diagonal/>
    </border>
    <border>
      <left/>
      <right style="thin">
        <color auto="1"/>
      </right>
      <top style="thin">
        <color auto="1"/>
      </top>
      <bottom style="thin">
        <color auto="1"/>
      </bottom>
      <diagonal/>
    </border>
    <border>
      <left/>
      <right style="thin">
        <color auto="1"/>
      </right>
      <top style="thin">
        <color auto="1"/>
      </top>
      <bottom style="thick">
        <color auto="1"/>
      </bottom>
      <diagonal/>
    </border>
    <border>
      <left style="medium">
        <color theme="0" tint="-4.9989318521683403E-2"/>
      </left>
      <right style="medium">
        <color theme="0" tint="-4.9989318521683403E-2"/>
      </right>
      <top/>
      <bottom style="thin">
        <color auto="1"/>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4.9989318521683403E-2"/>
      </left>
      <right/>
      <top/>
      <bottom style="thin">
        <color auto="1"/>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theme="0" tint="-4.9989318521683403E-2"/>
      </right>
      <top style="thin">
        <color auto="1"/>
      </top>
      <bottom style="thin">
        <color auto="1"/>
      </bottom>
      <diagonal/>
    </border>
    <border>
      <left style="medium">
        <color theme="0" tint="-4.9989318521683403E-2"/>
      </left>
      <right style="medium">
        <color theme="0" tint="-4.9989318521683403E-2"/>
      </right>
      <top style="thin">
        <color auto="1"/>
      </top>
      <bottom style="thin">
        <color auto="1"/>
      </bottom>
      <diagonal/>
    </border>
    <border>
      <left style="medium">
        <color theme="0" tint="-4.9989318521683403E-2"/>
      </left>
      <right/>
      <top style="thin">
        <color auto="1"/>
      </top>
      <bottom style="thin">
        <color auto="1"/>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theme="0" tint="-0.499984740745262"/>
      </bottom>
      <diagonal/>
    </border>
    <border>
      <left/>
      <right style="thin">
        <color auto="1"/>
      </right>
      <top/>
      <bottom style="thin">
        <color theme="0" tint="-0.499984740745262"/>
      </bottom>
      <diagonal/>
    </border>
    <border>
      <left style="thin">
        <color auto="1"/>
      </left>
      <right/>
      <top style="thin">
        <color theme="0" tint="-0.499984740745262"/>
      </top>
      <bottom style="thin">
        <color theme="0" tint="-0.499984740745262"/>
      </bottom>
      <diagonal/>
    </border>
    <border>
      <left style="thin">
        <color theme="0"/>
      </left>
      <right/>
      <top/>
      <bottom style="thin">
        <color theme="0" tint="-0.499984740745262"/>
      </bottom>
      <diagonal/>
    </border>
    <border>
      <left/>
      <right/>
      <top style="thin">
        <color auto="1"/>
      </top>
      <bottom style="medium">
        <color auto="1"/>
      </bottom>
      <diagonal/>
    </border>
    <border>
      <left style="thin">
        <color theme="0"/>
      </left>
      <right/>
      <top style="thin">
        <color theme="0"/>
      </top>
      <bottom style="thin">
        <color theme="0"/>
      </bottom>
      <diagonal/>
    </border>
    <border>
      <left style="thin">
        <color theme="0"/>
      </left>
      <right style="thin">
        <color auto="1"/>
      </right>
      <top/>
      <bottom/>
      <diagonal/>
    </border>
    <border>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theme="1"/>
      </bottom>
      <diagonal/>
    </border>
    <border>
      <left style="thin">
        <color theme="0" tint="-0.14996795556505021"/>
      </left>
      <right style="thin">
        <color theme="0" tint="-0.14996795556505021"/>
      </right>
      <top style="thin">
        <color theme="0" tint="-0.14996795556505021"/>
      </top>
      <bottom style="medium">
        <color theme="1"/>
      </bottom>
      <diagonal/>
    </border>
    <border>
      <left/>
      <right/>
      <top style="thin">
        <color theme="0" tint="-0.499984740745262"/>
      </top>
      <bottom style="thin">
        <color theme="0" tint="-0.14996795556505021"/>
      </bottom>
      <diagonal/>
    </border>
    <border>
      <left/>
      <right/>
      <top style="thin">
        <color theme="0" tint="-0.14996795556505021"/>
      </top>
      <bottom style="medium">
        <color theme="1"/>
      </bottom>
      <diagonal/>
    </border>
    <border>
      <left/>
      <right style="thin">
        <color theme="0" tint="-0.14996795556505021"/>
      </right>
      <top style="medium">
        <color theme="1"/>
      </top>
      <bottom style="thick">
        <color theme="1"/>
      </bottom>
      <diagonal/>
    </border>
    <border>
      <left style="thin">
        <color theme="0" tint="-0.14996795556505021"/>
      </left>
      <right style="thin">
        <color theme="0" tint="-0.14996795556505021"/>
      </right>
      <top style="medium">
        <color theme="1"/>
      </top>
      <bottom style="thick">
        <color theme="1"/>
      </bottom>
      <diagonal/>
    </border>
    <border>
      <left style="thin">
        <color auto="1"/>
      </left>
      <right style="thin">
        <color auto="1"/>
      </right>
      <top style="thin">
        <color theme="0" tint="-0.499984740745262"/>
      </top>
      <bottom style="thin">
        <color auto="1"/>
      </bottom>
      <diagonal/>
    </border>
    <border>
      <left style="thin">
        <color auto="1"/>
      </left>
      <right style="thin">
        <color theme="0" tint="-0.499984740745262"/>
      </right>
      <top style="thin">
        <color theme="0" tint="-0.499984740745262"/>
      </top>
      <bottom style="thin">
        <color auto="1"/>
      </bottom>
      <diagonal/>
    </border>
    <border>
      <left style="thin">
        <color auto="1"/>
      </left>
      <right style="thin">
        <color auto="1"/>
      </right>
      <top style="thin">
        <color auto="1"/>
      </top>
      <bottom style="thin">
        <color theme="0" tint="-0.499984740745262"/>
      </bottom>
      <diagonal/>
    </border>
    <border>
      <left style="thin">
        <color auto="1"/>
      </left>
      <right style="thin">
        <color theme="0" tint="-0.499984740745262"/>
      </right>
      <top style="thin">
        <color auto="1"/>
      </top>
      <bottom style="thin">
        <color theme="0" tint="-0.499984740745262"/>
      </bottom>
      <diagonal/>
    </border>
    <border>
      <left/>
      <right style="thin">
        <color theme="0"/>
      </right>
      <top style="thin">
        <color theme="0"/>
      </top>
      <bottom/>
      <diagonal/>
    </border>
    <border>
      <left style="thin">
        <color theme="0" tint="-0.499984740745262"/>
      </left>
      <right style="thin">
        <color indexed="64"/>
      </right>
      <top style="thin">
        <color theme="0" tint="-0.499984740745262"/>
      </top>
      <bottom style="thin">
        <color theme="0" tint="-0.499984740745262"/>
      </bottom>
      <diagonal/>
    </border>
    <border>
      <left/>
      <right style="thin">
        <color theme="0"/>
      </right>
      <top style="medium">
        <color auto="1"/>
      </top>
      <bottom/>
      <diagonal/>
    </border>
    <border>
      <left style="thin">
        <color theme="0"/>
      </left>
      <right style="thin">
        <color theme="0"/>
      </right>
      <top style="medium">
        <color auto="1"/>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auto="1"/>
      </left>
      <right style="thin">
        <color theme="0" tint="-0.499984740745262"/>
      </right>
      <top style="thin">
        <color theme="0" tint="-0.499984740745262"/>
      </top>
      <bottom style="thin">
        <color theme="0" tint="-0.499984740745262"/>
      </bottom>
      <diagonal/>
    </border>
    <border>
      <left/>
      <right/>
      <top style="thin">
        <color theme="1" tint="0.499984740745262"/>
      </top>
      <bottom style="thin">
        <color theme="1" tint="0.499984740745262"/>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499984740745262"/>
      </left>
      <right style="thin">
        <color auto="1"/>
      </right>
      <top style="thin">
        <color auto="1"/>
      </top>
      <bottom style="thin">
        <color theme="0" tint="-0.499984740745262"/>
      </bottom>
      <diagonal/>
    </border>
    <border>
      <left style="thin">
        <color auto="1"/>
      </left>
      <right style="thin">
        <color theme="0" tint="-0.499984740745262"/>
      </right>
      <top style="thin">
        <color theme="0" tint="-0.499984740745262"/>
      </top>
      <bottom/>
      <diagonal/>
    </border>
    <border>
      <left/>
      <right style="thin">
        <color indexed="64"/>
      </right>
      <top style="thin">
        <color theme="0" tint="-0.499984740745262"/>
      </top>
      <bottom style="thick">
        <color auto="1"/>
      </bottom>
      <diagonal/>
    </border>
    <border>
      <left/>
      <right/>
      <top style="thin">
        <color auto="1"/>
      </top>
      <bottom style="hair">
        <color auto="1"/>
      </bottom>
      <diagonal/>
    </border>
    <border>
      <left/>
      <right style="thin">
        <color theme="0" tint="-0.14996795556505021"/>
      </right>
      <top style="medium">
        <color theme="1"/>
      </top>
      <bottom/>
      <diagonal/>
    </border>
    <border>
      <left/>
      <right style="thin">
        <color theme="0" tint="-0.14996795556505021"/>
      </right>
      <top/>
      <bottom style="medium">
        <color theme="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thin">
        <color auto="1"/>
      </right>
      <top/>
      <bottom style="double">
        <color auto="1"/>
      </bottom>
      <diagonal/>
    </border>
    <border>
      <left/>
      <right style="thin">
        <color auto="1"/>
      </right>
      <top style="double">
        <color auto="1"/>
      </top>
      <bottom/>
      <diagonal/>
    </border>
    <border>
      <left style="thin">
        <color auto="1"/>
      </left>
      <right style="thin">
        <color auto="1"/>
      </right>
      <top style="double">
        <color auto="1"/>
      </top>
      <bottom/>
      <diagonal/>
    </border>
    <border>
      <left style="thin">
        <color auto="1"/>
      </left>
      <right style="thin">
        <color auto="1"/>
      </right>
      <top/>
      <bottom/>
      <diagonal/>
    </border>
    <border>
      <left style="thin">
        <color auto="1"/>
      </left>
      <right style="thin">
        <color auto="1"/>
      </right>
      <top style="thin">
        <color theme="0" tint="-0.499984740745262"/>
      </top>
      <bottom style="thin">
        <color theme="0" tint="-0.499984740745262"/>
      </bottom>
      <diagonal/>
    </border>
    <border>
      <left style="thin">
        <color theme="0"/>
      </left>
      <right/>
      <top style="thin">
        <color theme="0"/>
      </top>
      <bottom/>
      <diagonal/>
    </border>
    <border>
      <left/>
      <right style="thin">
        <color theme="0" tint="-0.499984740745262"/>
      </right>
      <top/>
      <bottom style="thin">
        <color theme="0" tint="-0.499984740745262"/>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medium">
        <color theme="1"/>
      </bottom>
      <diagonal/>
    </border>
    <border>
      <left style="thin">
        <color theme="0" tint="-0.14996795556505021"/>
      </left>
      <right/>
      <top style="medium">
        <color theme="1"/>
      </top>
      <bottom style="thick">
        <color theme="1"/>
      </bottom>
      <diagonal/>
    </border>
  </borders>
  <cellStyleXfs count="1">
    <xf numFmtId="0" fontId="0" fillId="0" borderId="0"/>
  </cellStyleXfs>
  <cellXfs count="1269">
    <xf numFmtId="0" fontId="0" fillId="0" borderId="0" xfId="0"/>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0" fontId="6" fillId="4" borderId="1" xfId="0" applyFont="1" applyFill="1" applyBorder="1" applyAlignment="1">
      <alignment horizontal="center" vertical="center"/>
    </xf>
    <xf numFmtId="0" fontId="0" fillId="8" borderId="0" xfId="0" applyFill="1"/>
    <xf numFmtId="0" fontId="1" fillId="8" borderId="0" xfId="0" applyFont="1" applyFill="1" applyAlignment="1">
      <alignment horizontal="center"/>
    </xf>
    <xf numFmtId="49" fontId="15" fillId="8" borderId="0" xfId="0" applyNumberFormat="1" applyFont="1" applyFill="1" applyAlignment="1">
      <alignment horizontal="center" vertical="top"/>
    </xf>
    <xf numFmtId="0" fontId="11" fillId="0" borderId="0" xfId="0" applyFont="1" applyAlignment="1">
      <alignment vertical="center"/>
    </xf>
    <xf numFmtId="49" fontId="15" fillId="8" borderId="0" xfId="0" applyNumberFormat="1" applyFont="1" applyFill="1" applyAlignment="1">
      <alignment vertical="center"/>
    </xf>
    <xf numFmtId="0" fontId="5" fillId="4" borderId="2" xfId="0" applyFont="1" applyFill="1" applyBorder="1" applyAlignment="1">
      <alignment horizontal="center" vertical="center" wrapText="1"/>
    </xf>
    <xf numFmtId="0" fontId="0" fillId="10" borderId="0" xfId="0" applyFill="1"/>
    <xf numFmtId="0" fontId="2" fillId="8" borderId="0" xfId="0" applyFont="1" applyFill="1"/>
    <xf numFmtId="49" fontId="15" fillId="8" borderId="0" xfId="0" applyNumberFormat="1" applyFont="1" applyFill="1" applyAlignment="1">
      <alignment vertical="top"/>
    </xf>
    <xf numFmtId="0" fontId="0" fillId="8" borderId="0" xfId="0" applyFill="1" applyAlignment="1">
      <alignment horizontal="left"/>
    </xf>
    <xf numFmtId="0" fontId="13" fillId="0" borderId="0" xfId="0" applyFont="1" applyAlignment="1">
      <alignment horizontal="center" vertical="center"/>
    </xf>
    <xf numFmtId="0" fontId="0" fillId="8" borderId="0" xfId="0" applyFill="1" applyAlignment="1">
      <alignment horizontal="center" vertical="center"/>
    </xf>
    <xf numFmtId="2" fontId="17" fillId="3" borderId="0" xfId="0" applyNumberFormat="1" applyFont="1" applyFill="1" applyAlignment="1">
      <alignment horizontal="center" vertical="center"/>
    </xf>
    <xf numFmtId="0" fontId="11" fillId="0" borderId="0" xfId="0" applyFont="1" applyAlignment="1">
      <alignment vertical="center" wrapText="1"/>
    </xf>
    <xf numFmtId="0" fontId="26" fillId="8" borderId="0" xfId="0" applyFont="1" applyFill="1"/>
    <xf numFmtId="0" fontId="13" fillId="8" borderId="0" xfId="0" applyFont="1" applyFill="1" applyAlignment="1">
      <alignment horizontal="center" vertical="center"/>
    </xf>
    <xf numFmtId="0" fontId="11" fillId="0" borderId="0" xfId="0" applyFont="1" applyAlignment="1">
      <alignment vertical="top" wrapText="1"/>
    </xf>
    <xf numFmtId="0" fontId="18" fillId="0" borderId="0" xfId="0" applyFont="1" applyAlignment="1">
      <alignment vertical="top" wrapText="1"/>
    </xf>
    <xf numFmtId="0" fontId="28" fillId="0" borderId="0" xfId="0" applyFont="1" applyAlignment="1">
      <alignment vertical="center"/>
    </xf>
    <xf numFmtId="0" fontId="11" fillId="0" borderId="0" xfId="0" applyFont="1" applyAlignment="1">
      <alignment vertical="top"/>
    </xf>
    <xf numFmtId="0" fontId="74" fillId="0" borderId="0" xfId="0" applyFont="1" applyAlignment="1">
      <alignment vertical="top"/>
    </xf>
    <xf numFmtId="0" fontId="18" fillId="0" borderId="0" xfId="0" applyFont="1" applyAlignment="1">
      <alignment vertical="top"/>
    </xf>
    <xf numFmtId="0" fontId="18" fillId="0" borderId="0" xfId="0" applyFont="1" applyAlignment="1">
      <alignment horizontal="left" vertical="top" wrapText="1"/>
    </xf>
    <xf numFmtId="0" fontId="18" fillId="0" borderId="0" xfId="0" applyFont="1" applyAlignment="1">
      <alignment horizontal="center" vertical="top"/>
    </xf>
    <xf numFmtId="0" fontId="0" fillId="7" borderId="0" xfId="0" applyFill="1"/>
    <xf numFmtId="0" fontId="0" fillId="7" borderId="3" xfId="0" applyFill="1" applyBorder="1" applyAlignment="1">
      <alignment horizontal="center" vertical="center"/>
    </xf>
    <xf numFmtId="0" fontId="12" fillId="7" borderId="3" xfId="0" applyFont="1" applyFill="1" applyBorder="1" applyAlignment="1">
      <alignment vertical="center" wrapText="1"/>
    </xf>
    <xf numFmtId="0" fontId="84" fillId="7" borderId="3" xfId="0" applyFont="1" applyFill="1" applyBorder="1" applyAlignment="1">
      <alignment horizontal="center" vertical="center" wrapText="1"/>
    </xf>
    <xf numFmtId="0" fontId="84" fillId="12" borderId="3" xfId="0" applyFont="1" applyFill="1" applyBorder="1" applyAlignment="1">
      <alignment vertical="center" wrapText="1"/>
    </xf>
    <xf numFmtId="0" fontId="10" fillId="7" borderId="3" xfId="0" applyFont="1" applyFill="1" applyBorder="1" applyAlignment="1">
      <alignment horizontal="center" vertical="center"/>
    </xf>
    <xf numFmtId="0" fontId="14" fillId="8" borderId="0" xfId="0" applyFont="1" applyFill="1" applyAlignment="1">
      <alignment horizontal="left" vertical="top" wrapText="1" indent="1"/>
    </xf>
    <xf numFmtId="0" fontId="0" fillId="8" borderId="0" xfId="0" applyFill="1" applyProtection="1">
      <protection locked="0"/>
    </xf>
    <xf numFmtId="0" fontId="89" fillId="8" borderId="0" xfId="0" applyFont="1" applyFill="1" applyProtection="1">
      <protection locked="0"/>
    </xf>
    <xf numFmtId="0" fontId="90" fillId="8" borderId="0" xfId="0" applyFont="1" applyFill="1" applyProtection="1">
      <protection locked="0"/>
    </xf>
    <xf numFmtId="0" fontId="91" fillId="8" borderId="0" xfId="0" applyFont="1" applyFill="1" applyProtection="1">
      <protection locked="0"/>
    </xf>
    <xf numFmtId="0" fontId="1" fillId="8" borderId="0" xfId="0" applyFont="1" applyFill="1" applyAlignment="1" applyProtection="1">
      <alignment wrapText="1"/>
      <protection locked="0"/>
    </xf>
    <xf numFmtId="0" fontId="1" fillId="8" borderId="0" xfId="0" applyFont="1" applyFill="1" applyAlignment="1" applyProtection="1">
      <alignment horizontal="center"/>
      <protection locked="0"/>
    </xf>
    <xf numFmtId="0" fontId="29" fillId="8" borderId="8" xfId="0" applyFont="1" applyFill="1" applyBorder="1" applyProtection="1">
      <protection locked="0"/>
    </xf>
    <xf numFmtId="0" fontId="0" fillId="8" borderId="8" xfId="0" applyFill="1" applyBorder="1" applyProtection="1">
      <protection locked="0"/>
    </xf>
    <xf numFmtId="0" fontId="29" fillId="8" borderId="7" xfId="0" applyFont="1" applyFill="1" applyBorder="1" applyProtection="1">
      <protection locked="0"/>
    </xf>
    <xf numFmtId="0" fontId="29" fillId="8" borderId="0" xfId="0" applyFont="1" applyFill="1" applyProtection="1">
      <protection locked="0"/>
    </xf>
    <xf numFmtId="0" fontId="31" fillId="8" borderId="0" xfId="0" applyFont="1" applyFill="1" applyAlignment="1" applyProtection="1">
      <alignment horizontal="left" wrapText="1" indent="1"/>
      <protection locked="0"/>
    </xf>
    <xf numFmtId="0" fontId="2" fillId="8" borderId="0" xfId="0" applyFont="1" applyFill="1" applyProtection="1">
      <protection locked="0"/>
    </xf>
    <xf numFmtId="0" fontId="3" fillId="8" borderId="0" xfId="0" applyFont="1" applyFill="1" applyAlignment="1" applyProtection="1">
      <alignment horizontal="left" wrapText="1" indent="1"/>
      <protection locked="0"/>
    </xf>
    <xf numFmtId="0" fontId="71" fillId="8" borderId="0" xfId="0" applyFont="1" applyFill="1" applyAlignment="1" applyProtection="1">
      <alignment horizontal="left" wrapText="1"/>
      <protection locked="0"/>
    </xf>
    <xf numFmtId="0" fontId="10" fillId="8" borderId="0" xfId="0" applyFont="1" applyFill="1" applyAlignment="1" applyProtection="1">
      <alignment horizontal="left" wrapText="1"/>
      <protection locked="0"/>
    </xf>
    <xf numFmtId="0" fontId="44" fillId="10" borderId="0" xfId="0" applyFont="1" applyFill="1" applyAlignment="1" applyProtection="1">
      <alignment vertical="center" wrapText="1"/>
      <protection locked="0"/>
    </xf>
    <xf numFmtId="0" fontId="41" fillId="9" borderId="0" xfId="0" applyFont="1" applyFill="1" applyAlignment="1" applyProtection="1">
      <alignment horizontal="center" wrapText="1"/>
      <protection locked="0"/>
    </xf>
    <xf numFmtId="0" fontId="82" fillId="8" borderId="0" xfId="0" applyFont="1" applyFill="1" applyAlignment="1" applyProtection="1">
      <alignment horizontal="left" vertical="center" wrapText="1"/>
      <protection locked="0"/>
    </xf>
    <xf numFmtId="0" fontId="44" fillId="8" borderId="0" xfId="0" applyFont="1" applyFill="1" applyAlignment="1" applyProtection="1">
      <alignment horizontal="left" vertical="center" wrapText="1"/>
      <protection locked="0"/>
    </xf>
    <xf numFmtId="0" fontId="6" fillId="2" borderId="0" xfId="0" applyFont="1" applyFill="1" applyAlignment="1" applyProtection="1">
      <alignment horizontal="center" vertical="center" wrapText="1"/>
      <protection locked="0"/>
    </xf>
    <xf numFmtId="0" fontId="3" fillId="8" borderId="0" xfId="0" applyFont="1" applyFill="1" applyAlignment="1" applyProtection="1">
      <alignment horizontal="left" vertical="center" wrapText="1" indent="1"/>
      <protection locked="0"/>
    </xf>
    <xf numFmtId="49" fontId="15" fillId="8" borderId="0" xfId="0" applyNumberFormat="1" applyFont="1" applyFill="1" applyAlignment="1" applyProtection="1">
      <alignment vertical="top"/>
      <protection locked="0"/>
    </xf>
    <xf numFmtId="0" fontId="9" fillId="8" borderId="0" xfId="0" applyFont="1" applyFill="1" applyProtection="1">
      <protection locked="0"/>
    </xf>
    <xf numFmtId="0" fontId="3" fillId="8" borderId="0" xfId="0" applyFont="1" applyFill="1" applyAlignment="1" applyProtection="1">
      <alignment horizontal="left" vertical="top" wrapText="1"/>
      <protection locked="0"/>
    </xf>
    <xf numFmtId="0" fontId="3" fillId="8" borderId="0" xfId="0" applyFont="1" applyFill="1" applyAlignment="1" applyProtection="1">
      <alignment horizontal="left" vertical="top" wrapText="1" indent="1"/>
      <protection locked="0"/>
    </xf>
    <xf numFmtId="0" fontId="0" fillId="8" borderId="0" xfId="0" applyFill="1" applyAlignment="1" applyProtection="1">
      <alignment horizontal="left" vertical="top" indent="1"/>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82" fillId="8" borderId="0" xfId="0" applyFont="1" applyFill="1" applyProtection="1">
      <protection locked="0"/>
    </xf>
    <xf numFmtId="0" fontId="35" fillId="8" borderId="0" xfId="0" applyFont="1" applyFill="1" applyAlignment="1" applyProtection="1">
      <alignment horizontal="center" vertical="center" wrapText="1"/>
      <protection locked="0"/>
    </xf>
    <xf numFmtId="0" fontId="13" fillId="8" borderId="0" xfId="0" applyFont="1" applyFill="1" applyAlignment="1" applyProtection="1">
      <alignment horizontal="right"/>
      <protection locked="0"/>
    </xf>
    <xf numFmtId="0" fontId="23" fillId="8" borderId="0" xfId="0" applyFont="1" applyFill="1" applyAlignment="1" applyProtection="1">
      <alignment horizontal="center" vertical="center"/>
      <protection locked="0"/>
    </xf>
    <xf numFmtId="0" fontId="58" fillId="8" borderId="0" xfId="0" applyFont="1" applyFill="1" applyAlignment="1" applyProtection="1">
      <alignment horizontal="right" vertical="center"/>
      <protection locked="0"/>
    </xf>
    <xf numFmtId="0" fontId="13" fillId="8"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0" fillId="0" borderId="0" xfId="0" applyFont="1" applyAlignment="1" applyProtection="1">
      <alignment wrapText="1"/>
      <protection locked="0"/>
    </xf>
    <xf numFmtId="0" fontId="60" fillId="8" borderId="0" xfId="0" applyFont="1" applyFill="1" applyAlignment="1" applyProtection="1">
      <alignment wrapText="1"/>
      <protection locked="0"/>
    </xf>
    <xf numFmtId="0" fontId="13" fillId="8" borderId="0" xfId="0" applyFont="1" applyFill="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5" fillId="8" borderId="0" xfId="0" applyFont="1" applyFill="1" applyAlignment="1" applyProtection="1">
      <alignment horizontal="left" vertical="center" wrapText="1"/>
      <protection locked="0"/>
    </xf>
    <xf numFmtId="0" fontId="7" fillId="8" borderId="0" xfId="0" applyFont="1" applyFill="1" applyAlignment="1" applyProtection="1">
      <alignment vertical="center"/>
      <protection locked="0"/>
    </xf>
    <xf numFmtId="0" fontId="5" fillId="8" borderId="0" xfId="0" applyFont="1" applyFill="1" applyAlignment="1" applyProtection="1">
      <alignment vertical="center" wrapText="1"/>
      <protection locked="0"/>
    </xf>
    <xf numFmtId="0" fontId="10" fillId="8" borderId="0" xfId="0" applyFont="1" applyFill="1" applyAlignment="1" applyProtection="1">
      <alignment horizontal="left" vertical="top" wrapText="1" indent="1"/>
      <protection locked="0"/>
    </xf>
    <xf numFmtId="0" fontId="10" fillId="8" borderId="0" xfId="0" applyFont="1" applyFill="1" applyAlignment="1" applyProtection="1">
      <alignment vertical="top" wrapText="1"/>
      <protection locked="0"/>
    </xf>
    <xf numFmtId="0" fontId="10" fillId="0" borderId="0" xfId="0" applyFont="1" applyAlignment="1" applyProtection="1">
      <alignment vertical="top" wrapText="1"/>
      <protection locked="0"/>
    </xf>
    <xf numFmtId="0" fontId="13" fillId="0" borderId="0" xfId="0" applyFont="1" applyAlignment="1" applyProtection="1">
      <alignment horizontal="center" vertical="center"/>
      <protection locked="0"/>
    </xf>
    <xf numFmtId="0" fontId="24" fillId="8" borderId="0" xfId="0" applyFont="1" applyFill="1" applyAlignment="1" applyProtection="1">
      <alignment vertical="top" wrapText="1"/>
      <protection locked="0"/>
    </xf>
    <xf numFmtId="0" fontId="58" fillId="8" borderId="0" xfId="0" applyFont="1" applyFill="1" applyAlignment="1" applyProtection="1">
      <alignment vertical="center"/>
      <protection locked="0"/>
    </xf>
    <xf numFmtId="0" fontId="0" fillId="0" borderId="0" xfId="0" applyProtection="1">
      <protection locked="0"/>
    </xf>
    <xf numFmtId="49" fontId="15" fillId="8" borderId="0" xfId="0" applyNumberFormat="1" applyFont="1" applyFill="1" applyAlignment="1" applyProtection="1">
      <alignment horizontal="center" vertical="top"/>
      <protection locked="0"/>
    </xf>
    <xf numFmtId="0" fontId="13" fillId="8" borderId="0" xfId="0" applyFont="1" applyFill="1" applyAlignment="1" applyProtection="1">
      <alignment horizontal="left" vertical="center" wrapText="1"/>
      <protection locked="0"/>
    </xf>
    <xf numFmtId="0" fontId="11"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right" vertical="center" wrapText="1"/>
      <protection locked="0"/>
    </xf>
    <xf numFmtId="0" fontId="13" fillId="8" borderId="0" xfId="0" applyFont="1" applyFill="1" applyAlignment="1" applyProtection="1">
      <alignment vertical="center" wrapText="1"/>
      <protection locked="0"/>
    </xf>
    <xf numFmtId="0" fontId="0" fillId="8" borderId="0" xfId="0" applyFill="1" applyAlignment="1" applyProtection="1">
      <alignment wrapText="1"/>
      <protection locked="0"/>
    </xf>
    <xf numFmtId="0" fontId="5" fillId="8" borderId="0" xfId="0" applyFont="1" applyFill="1" applyAlignment="1" applyProtection="1">
      <alignment horizontal="center" vertical="center" wrapText="1"/>
      <protection locked="0"/>
    </xf>
    <xf numFmtId="0" fontId="8" fillId="8" borderId="0" xfId="0" applyFont="1" applyFill="1" applyAlignment="1" applyProtection="1">
      <alignment vertical="center"/>
      <protection locked="0"/>
    </xf>
    <xf numFmtId="0" fontId="13" fillId="14" borderId="0" xfId="0" applyFont="1" applyFill="1" applyAlignment="1">
      <alignment horizontal="center" vertical="center"/>
    </xf>
    <xf numFmtId="0" fontId="47" fillId="8" borderId="0" xfId="0" applyFont="1" applyFill="1" applyProtection="1">
      <protection locked="0"/>
    </xf>
    <xf numFmtId="0" fontId="48" fillId="8" borderId="0" xfId="0" applyFont="1" applyFill="1" applyProtection="1">
      <protection locked="0"/>
    </xf>
    <xf numFmtId="0" fontId="49" fillId="8" borderId="0" xfId="0" applyFont="1" applyFill="1" applyProtection="1">
      <protection locked="0"/>
    </xf>
    <xf numFmtId="0" fontId="32" fillId="8" borderId="0" xfId="0" applyFont="1" applyFill="1" applyAlignment="1" applyProtection="1">
      <alignment horizontal="left" vertical="center" wrapText="1" indent="1"/>
      <protection locked="0"/>
    </xf>
    <xf numFmtId="0" fontId="26" fillId="8" borderId="0" xfId="0" applyFont="1" applyFill="1" applyAlignment="1" applyProtection="1">
      <alignment horizontal="left" wrapText="1" indent="1"/>
      <protection locked="0"/>
    </xf>
    <xf numFmtId="0" fontId="66" fillId="8" borderId="0" xfId="0" applyFont="1" applyFill="1" applyAlignment="1" applyProtection="1">
      <alignment horizontal="left" vertical="center" wrapText="1"/>
      <protection locked="0"/>
    </xf>
    <xf numFmtId="0" fontId="38" fillId="8" borderId="0" xfId="0" applyFont="1" applyFill="1" applyAlignment="1" applyProtection="1">
      <alignment horizontal="left" vertical="center" wrapText="1"/>
      <protection locked="0"/>
    </xf>
    <xf numFmtId="0" fontId="5" fillId="8" borderId="40" xfId="0" applyFont="1" applyFill="1" applyBorder="1" applyAlignment="1" applyProtection="1">
      <alignment horizontal="center" vertical="center" wrapText="1"/>
      <protection locked="0"/>
    </xf>
    <xf numFmtId="0" fontId="55" fillId="8" borderId="0" xfId="0" applyFont="1" applyFill="1" applyProtection="1">
      <protection locked="0"/>
    </xf>
    <xf numFmtId="0" fontId="51" fillId="8" borderId="0" xfId="0" applyFont="1" applyFill="1" applyProtection="1">
      <protection locked="0"/>
    </xf>
    <xf numFmtId="0" fontId="52" fillId="8" borderId="0" xfId="0" applyFont="1" applyFill="1" applyAlignment="1" applyProtection="1">
      <alignment horizontal="left" vertical="top" wrapText="1" indent="1"/>
      <protection locked="0"/>
    </xf>
    <xf numFmtId="0" fontId="53" fillId="8" borderId="0" xfId="0" applyFont="1" applyFill="1" applyAlignment="1" applyProtection="1">
      <alignment horizontal="left" vertical="top" wrapText="1"/>
      <protection locked="0"/>
    </xf>
    <xf numFmtId="0" fontId="16" fillId="8" borderId="0" xfId="0" applyFont="1" applyFill="1" applyAlignment="1" applyProtection="1">
      <alignment vertical="center"/>
      <protection locked="0"/>
    </xf>
    <xf numFmtId="0" fontId="10" fillId="8" borderId="0" xfId="0" applyFont="1" applyFill="1" applyAlignment="1" applyProtection="1">
      <alignment horizontal="center" vertical="center"/>
      <protection locked="0"/>
    </xf>
    <xf numFmtId="0" fontId="54" fillId="8" borderId="0" xfId="0" applyFont="1" applyFill="1" applyProtection="1">
      <protection locked="0"/>
    </xf>
    <xf numFmtId="0" fontId="16" fillId="8" borderId="0" xfId="0" applyFont="1" applyFill="1" applyAlignment="1" applyProtection="1">
      <alignment horizontal="right" vertical="center"/>
      <protection locked="0"/>
    </xf>
    <xf numFmtId="0" fontId="34" fillId="8" borderId="0" xfId="0" applyFont="1" applyFill="1" applyAlignment="1" applyProtection="1">
      <alignment horizontal="center" vertical="center" wrapText="1"/>
      <protection locked="0"/>
    </xf>
    <xf numFmtId="0" fontId="44" fillId="8" borderId="0" xfId="0" applyFont="1" applyFill="1" applyAlignment="1" applyProtection="1">
      <alignment horizontal="center" vertical="center"/>
      <protection locked="0"/>
    </xf>
    <xf numFmtId="0" fontId="23" fillId="8" borderId="0" xfId="0" applyFont="1" applyFill="1" applyAlignment="1" applyProtection="1">
      <alignment vertical="center"/>
      <protection locked="0"/>
    </xf>
    <xf numFmtId="0" fontId="3" fillId="8" borderId="0" xfId="0" applyFont="1" applyFill="1" applyAlignment="1" applyProtection="1">
      <alignment horizontal="left" vertical="center" wrapText="1"/>
      <protection locked="0"/>
    </xf>
    <xf numFmtId="0" fontId="11" fillId="8" borderId="0" xfId="0" applyFont="1" applyFill="1" applyAlignment="1" applyProtection="1">
      <alignment horizontal="center" vertical="center"/>
      <protection locked="0"/>
    </xf>
    <xf numFmtId="0" fontId="11" fillId="8" borderId="0" xfId="0" applyFont="1" applyFill="1" applyAlignment="1" applyProtection="1">
      <alignment horizontal="left" vertical="top" wrapText="1" indent="1"/>
      <protection locked="0"/>
    </xf>
    <xf numFmtId="0" fontId="14" fillId="8" borderId="0" xfId="0" applyFont="1" applyFill="1" applyAlignment="1" applyProtection="1">
      <alignment vertical="top" wrapText="1"/>
      <protection locked="0"/>
    </xf>
    <xf numFmtId="0" fontId="0" fillId="8" borderId="0" xfId="0" applyFill="1" applyAlignment="1" applyProtection="1">
      <alignment horizontal="center" vertical="center"/>
      <protection locked="0"/>
    </xf>
    <xf numFmtId="49" fontId="15" fillId="8" borderId="0" xfId="0" applyNumberFormat="1" applyFont="1" applyFill="1" applyAlignment="1">
      <alignment horizontal="left" vertical="top"/>
    </xf>
    <xf numFmtId="0" fontId="58" fillId="8" borderId="0" xfId="0" applyFont="1" applyFill="1" applyAlignment="1">
      <alignment horizontal="right" vertical="center"/>
    </xf>
    <xf numFmtId="2" fontId="17" fillId="8" borderId="0" xfId="0" applyNumberFormat="1" applyFont="1" applyFill="1" applyAlignment="1">
      <alignment horizontal="center" vertical="center"/>
    </xf>
    <xf numFmtId="0" fontId="8" fillId="8" borderId="0" xfId="0" applyFont="1" applyFill="1" applyAlignment="1">
      <alignment horizontal="center" vertical="center"/>
    </xf>
    <xf numFmtId="0" fontId="8" fillId="8" borderId="0" xfId="0" applyFont="1" applyFill="1" applyAlignment="1">
      <alignment vertical="center"/>
    </xf>
    <xf numFmtId="0" fontId="5" fillId="8" borderId="0" xfId="0" applyFont="1" applyFill="1" applyAlignment="1">
      <alignment horizontal="center" vertical="center"/>
    </xf>
    <xf numFmtId="0" fontId="8" fillId="8" borderId="40" xfId="0" applyFont="1" applyFill="1" applyBorder="1" applyAlignment="1">
      <alignment vertical="center"/>
    </xf>
    <xf numFmtId="0" fontId="6" fillId="8" borderId="40" xfId="0" applyFont="1" applyFill="1" applyBorder="1" applyAlignment="1">
      <alignment horizontal="center" vertical="center"/>
    </xf>
    <xf numFmtId="0" fontId="6" fillId="8" borderId="40" xfId="0" applyFont="1" applyFill="1" applyBorder="1" applyAlignment="1">
      <alignment horizontal="center" vertical="center" wrapText="1"/>
    </xf>
    <xf numFmtId="0" fontId="10" fillId="8" borderId="0" xfId="0" applyFont="1" applyFill="1" applyAlignment="1">
      <alignment horizontal="center" vertical="center"/>
    </xf>
    <xf numFmtId="0" fontId="8" fillId="8" borderId="0" xfId="0" applyFont="1" applyFill="1" applyAlignment="1" applyProtection="1">
      <alignment horizontal="center" vertical="center"/>
      <protection locked="0"/>
    </xf>
    <xf numFmtId="0" fontId="0" fillId="7" borderId="4" xfId="0" applyFill="1" applyBorder="1" applyAlignment="1">
      <alignment horizontal="center" vertical="center"/>
    </xf>
    <xf numFmtId="0" fontId="12" fillId="8" borderId="0" xfId="0" applyFont="1" applyFill="1" applyAlignment="1">
      <alignment horizontal="left" vertical="top" wrapText="1"/>
    </xf>
    <xf numFmtId="0" fontId="59" fillId="0" borderId="0" xfId="0" applyFont="1" applyAlignment="1" applyProtection="1">
      <alignment vertical="center"/>
      <protection locked="0"/>
    </xf>
    <xf numFmtId="0" fontId="11" fillId="7" borderId="43" xfId="0" applyFont="1" applyFill="1" applyBorder="1" applyAlignment="1" applyProtection="1">
      <alignment vertical="top" wrapText="1"/>
      <protection locked="0"/>
    </xf>
    <xf numFmtId="0" fontId="12" fillId="7" borderId="44" xfId="0" applyFont="1" applyFill="1" applyBorder="1" applyAlignment="1" applyProtection="1">
      <alignment vertical="top" wrapText="1"/>
      <protection locked="0"/>
    </xf>
    <xf numFmtId="0" fontId="12" fillId="7" borderId="45" xfId="0" applyFont="1" applyFill="1" applyBorder="1" applyAlignment="1" applyProtection="1">
      <alignment vertical="top" wrapText="1"/>
      <protection locked="0"/>
    </xf>
    <xf numFmtId="0" fontId="11" fillId="7" borderId="45" xfId="0" applyFont="1" applyFill="1" applyBorder="1" applyAlignment="1" applyProtection="1">
      <alignment horizontal="center" vertical="center"/>
      <protection locked="0"/>
    </xf>
    <xf numFmtId="0" fontId="57" fillId="0" borderId="45" xfId="0" applyFont="1" applyBorder="1" applyAlignment="1" applyProtection="1">
      <alignment horizontal="center" vertical="center"/>
      <protection locked="0"/>
    </xf>
    <xf numFmtId="0" fontId="24" fillId="8" borderId="0" xfId="0" applyFont="1" applyFill="1" applyAlignment="1" applyProtection="1">
      <alignment horizontal="left" vertical="center" wrapText="1" indent="1"/>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72" fillId="8" borderId="0" xfId="0" applyFont="1" applyFill="1" applyAlignment="1" applyProtection="1">
      <alignment horizontal="right" vertical="center"/>
      <protection locked="0"/>
    </xf>
    <xf numFmtId="0" fontId="82" fillId="8" borderId="0" xfId="0" applyFont="1" applyFill="1" applyAlignment="1" applyProtection="1">
      <alignment horizontal="left" wrapText="1"/>
      <protection locked="0"/>
    </xf>
    <xf numFmtId="0" fontId="10" fillId="0" borderId="0" xfId="0" applyFont="1" applyProtection="1">
      <protection locked="0"/>
    </xf>
    <xf numFmtId="0" fontId="71" fillId="8" borderId="0" xfId="0" applyFont="1" applyFill="1" applyAlignment="1" applyProtection="1">
      <alignment vertical="center"/>
      <protection locked="0"/>
    </xf>
    <xf numFmtId="0" fontId="14" fillId="8" borderId="0" xfId="0" applyFont="1" applyFill="1" applyAlignment="1" applyProtection="1">
      <alignment horizontal="left" vertical="top" wrapText="1"/>
      <protection locked="0"/>
    </xf>
    <xf numFmtId="0" fontId="71" fillId="8" borderId="0" xfId="0" applyFont="1" applyFill="1" applyAlignment="1" applyProtection="1">
      <alignment horizontal="left" vertical="center" wrapText="1"/>
      <protection locked="0"/>
    </xf>
    <xf numFmtId="0" fontId="12" fillId="8" borderId="0" xfId="0" applyFont="1" applyFill="1" applyAlignment="1" applyProtection="1">
      <alignment vertical="top" wrapText="1"/>
      <protection locked="0"/>
    </xf>
    <xf numFmtId="0" fontId="6" fillId="8" borderId="0" xfId="0" applyFont="1" applyFill="1" applyAlignment="1" applyProtection="1">
      <alignment vertical="center"/>
      <protection locked="0"/>
    </xf>
    <xf numFmtId="49" fontId="15" fillId="8" borderId="0" xfId="0" applyNumberFormat="1" applyFont="1" applyFill="1" applyAlignment="1" applyProtection="1">
      <alignment vertical="center"/>
      <protection locked="0"/>
    </xf>
    <xf numFmtId="0" fontId="56" fillId="8" borderId="0" xfId="0" applyFont="1" applyFill="1" applyAlignment="1" applyProtection="1">
      <alignment wrapText="1"/>
      <protection locked="0"/>
    </xf>
    <xf numFmtId="0" fontId="0" fillId="7" borderId="24" xfId="0" applyFill="1" applyBorder="1" applyAlignment="1">
      <alignment horizontal="center" vertical="center"/>
    </xf>
    <xf numFmtId="0" fontId="0" fillId="13" borderId="25" xfId="0" applyFill="1" applyBorder="1" applyAlignment="1">
      <alignment horizontal="center" vertical="center"/>
    </xf>
    <xf numFmtId="0" fontId="0" fillId="7" borderId="26" xfId="0" applyFill="1" applyBorder="1" applyAlignment="1">
      <alignment horizontal="center" vertical="center"/>
    </xf>
    <xf numFmtId="0" fontId="0" fillId="6" borderId="4" xfId="0" applyFill="1" applyBorder="1" applyAlignment="1">
      <alignment horizontal="left" vertical="top" indent="1"/>
    </xf>
    <xf numFmtId="0" fontId="0" fillId="13" borderId="4" xfId="0" applyFill="1" applyBorder="1" applyAlignment="1">
      <alignment horizontal="center" vertical="center"/>
    </xf>
    <xf numFmtId="0" fontId="14" fillId="8" borderId="0" xfId="0" applyFont="1" applyFill="1" applyAlignment="1">
      <alignment horizontal="left" vertical="top" wrapText="1"/>
    </xf>
    <xf numFmtId="0" fontId="23" fillId="8" borderId="0" xfId="0" applyFont="1" applyFill="1" applyAlignment="1">
      <alignment vertical="center"/>
    </xf>
    <xf numFmtId="0" fontId="0" fillId="8" borderId="0" xfId="0" applyFill="1" applyAlignment="1" applyProtection="1">
      <alignment vertical="center"/>
      <protection locked="0"/>
    </xf>
    <xf numFmtId="0" fontId="25" fillId="8" borderId="8" xfId="0" applyFont="1" applyFill="1" applyBorder="1" applyAlignment="1" applyProtection="1">
      <alignment vertical="center"/>
      <protection locked="0"/>
    </xf>
    <xf numFmtId="0" fontId="21" fillId="8" borderId="8" xfId="0" applyFont="1" applyFill="1" applyBorder="1" applyProtection="1">
      <protection locked="0"/>
    </xf>
    <xf numFmtId="0" fontId="20" fillId="8" borderId="0" xfId="0" applyFont="1" applyFill="1" applyProtection="1">
      <protection locked="0"/>
    </xf>
    <xf numFmtId="0" fontId="1" fillId="8" borderId="0" xfId="0" applyFont="1" applyFill="1" applyAlignment="1" applyProtection="1">
      <alignment horizontal="left" wrapText="1" indent="1"/>
      <protection locked="0"/>
    </xf>
    <xf numFmtId="0" fontId="0" fillId="8" borderId="0" xfId="0" applyFill="1" applyAlignment="1" applyProtection="1">
      <alignment horizontal="left"/>
      <protection locked="0"/>
    </xf>
    <xf numFmtId="0" fontId="31" fillId="8" borderId="0" xfId="0" applyFont="1" applyFill="1" applyAlignment="1" applyProtection="1">
      <alignment horizontal="left" vertical="center" wrapText="1" indent="1"/>
      <protection locked="0"/>
    </xf>
    <xf numFmtId="0" fontId="13" fillId="8" borderId="0" xfId="0" applyFont="1" applyFill="1" applyAlignment="1" applyProtection="1">
      <alignment wrapText="1"/>
      <protection locked="0"/>
    </xf>
    <xf numFmtId="0" fontId="8" fillId="8" borderId="14" xfId="0" applyFont="1" applyFill="1" applyBorder="1" applyAlignment="1" applyProtection="1">
      <alignment vertical="center" wrapText="1"/>
      <protection locked="0"/>
    </xf>
    <xf numFmtId="0" fontId="3" fillId="8" borderId="0" xfId="0" applyFont="1" applyFill="1" applyAlignment="1" applyProtection="1">
      <alignment vertical="top" wrapText="1"/>
      <protection locked="0"/>
    </xf>
    <xf numFmtId="0" fontId="8" fillId="8" borderId="0" xfId="0" applyFont="1" applyFill="1" applyAlignment="1" applyProtection="1">
      <alignment vertical="center" wrapText="1"/>
      <protection locked="0"/>
    </xf>
    <xf numFmtId="0" fontId="76" fillId="0" borderId="29"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protection locked="0"/>
    </xf>
    <xf numFmtId="0" fontId="14" fillId="8" borderId="0" xfId="0" applyFont="1" applyFill="1" applyAlignment="1" applyProtection="1">
      <alignment vertical="center" wrapText="1"/>
      <protection locked="0"/>
    </xf>
    <xf numFmtId="0" fontId="14" fillId="8" borderId="0" xfId="0" applyFont="1" applyFill="1" applyAlignment="1" applyProtection="1">
      <alignment vertical="center"/>
      <protection locked="0"/>
    </xf>
    <xf numFmtId="0" fontId="6" fillId="8" borderId="0" xfId="0" applyFont="1" applyFill="1" applyAlignment="1" applyProtection="1">
      <alignment vertical="center" wrapText="1"/>
      <protection locked="0"/>
    </xf>
    <xf numFmtId="0" fontId="78" fillId="8" borderId="0" xfId="0" applyFont="1" applyFill="1" applyAlignment="1" applyProtection="1">
      <alignment vertical="center"/>
      <protection locked="0"/>
    </xf>
    <xf numFmtId="0" fontId="26" fillId="8" borderId="0" xfId="0" applyFont="1" applyFill="1" applyAlignment="1" applyProtection="1">
      <alignment horizontal="left"/>
      <protection locked="0"/>
    </xf>
    <xf numFmtId="0" fontId="8" fillId="8" borderId="0" xfId="0" applyFont="1" applyFill="1" applyAlignment="1">
      <alignment horizontal="left"/>
    </xf>
    <xf numFmtId="0" fontId="18" fillId="7" borderId="0" xfId="0" applyFont="1" applyFill="1" applyAlignment="1">
      <alignment vertical="center" wrapText="1"/>
    </xf>
    <xf numFmtId="0" fontId="23" fillId="15" borderId="0" xfId="0" applyFont="1" applyFill="1" applyAlignment="1">
      <alignment horizontal="left" vertical="center"/>
    </xf>
    <xf numFmtId="0" fontId="8" fillId="15" borderId="0" xfId="0" applyFont="1" applyFill="1" applyAlignment="1">
      <alignment vertical="center"/>
    </xf>
    <xf numFmtId="0" fontId="23" fillId="15" borderId="0" xfId="0" applyFont="1" applyFill="1" applyAlignment="1">
      <alignment vertical="center"/>
    </xf>
    <xf numFmtId="0" fontId="3" fillId="8" borderId="0" xfId="0" applyFont="1" applyFill="1" applyAlignment="1">
      <alignment vertical="center" wrapText="1"/>
    </xf>
    <xf numFmtId="0" fontId="24" fillId="5" borderId="6" xfId="0" applyFont="1" applyFill="1" applyBorder="1" applyAlignment="1">
      <alignment horizontal="left" vertical="top" wrapText="1"/>
    </xf>
    <xf numFmtId="0" fontId="4" fillId="8" borderId="0" xfId="0" applyFont="1" applyFill="1" applyAlignment="1">
      <alignment horizontal="left" vertical="top" wrapText="1"/>
    </xf>
    <xf numFmtId="0" fontId="3" fillId="2" borderId="5" xfId="0" applyFont="1" applyFill="1" applyBorder="1" applyAlignment="1">
      <alignment horizontal="center" vertical="center" wrapText="1"/>
    </xf>
    <xf numFmtId="0" fontId="97" fillId="2" borderId="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8" borderId="0" xfId="0" applyFont="1" applyFill="1" applyAlignment="1">
      <alignment horizontal="left" vertical="center" wrapText="1"/>
    </xf>
    <xf numFmtId="0" fontId="97" fillId="2" borderId="0" xfId="0" applyFont="1" applyFill="1" applyAlignment="1">
      <alignment horizontal="left" vertical="center" wrapText="1"/>
    </xf>
    <xf numFmtId="0" fontId="24" fillId="5" borderId="6" xfId="0" applyFont="1" applyFill="1" applyBorder="1" applyAlignment="1" applyProtection="1">
      <alignment vertical="top" wrapText="1"/>
      <protection locked="0"/>
    </xf>
    <xf numFmtId="0" fontId="0" fillId="0" borderId="0" xfId="0" applyAlignment="1">
      <alignment horizontal="left"/>
    </xf>
    <xf numFmtId="0" fontId="26" fillId="8" borderId="0" xfId="0" applyFont="1" applyFill="1" applyProtection="1">
      <protection locked="0"/>
    </xf>
    <xf numFmtId="0" fontId="24" fillId="5" borderId="33" xfId="0" applyFont="1" applyFill="1" applyBorder="1" applyAlignment="1" applyProtection="1">
      <alignment vertical="top" wrapText="1"/>
      <protection locked="0"/>
    </xf>
    <xf numFmtId="0" fontId="10" fillId="0" borderId="29" xfId="0" applyFont="1" applyBorder="1" applyAlignment="1">
      <alignment horizontal="center" vertical="center"/>
    </xf>
    <xf numFmtId="0" fontId="0" fillId="8" borderId="20" xfId="0" applyFill="1" applyBorder="1" applyProtection="1">
      <protection locked="0"/>
    </xf>
    <xf numFmtId="0" fontId="19" fillId="8" borderId="0" xfId="0" applyFont="1" applyFill="1" applyAlignment="1" applyProtection="1">
      <alignment horizontal="left" vertical="center" wrapText="1"/>
      <protection locked="0"/>
    </xf>
    <xf numFmtId="0" fontId="18" fillId="8" borderId="0" xfId="0" applyFont="1" applyFill="1" applyAlignment="1" applyProtection="1">
      <alignment horizontal="left" vertical="center" wrapText="1"/>
      <protection locked="0"/>
    </xf>
    <xf numFmtId="0" fontId="11" fillId="8" borderId="0" xfId="0" applyFont="1" applyFill="1" applyAlignment="1" applyProtection="1">
      <alignment vertical="center" wrapText="1"/>
      <protection locked="0"/>
    </xf>
    <xf numFmtId="0" fontId="10" fillId="8" borderId="0" xfId="0" applyFont="1" applyFill="1" applyAlignment="1" applyProtection="1">
      <alignment vertical="center"/>
      <protection locked="0"/>
    </xf>
    <xf numFmtId="0" fontId="6" fillId="8" borderId="0" xfId="0" applyFont="1" applyFill="1" applyAlignment="1" applyProtection="1">
      <alignment horizontal="left" vertical="center"/>
      <protection locked="0"/>
    </xf>
    <xf numFmtId="0" fontId="10" fillId="8" borderId="0" xfId="0" applyFont="1" applyFill="1" applyProtection="1">
      <protection locked="0"/>
    </xf>
    <xf numFmtId="0" fontId="46" fillId="8" borderId="0" xfId="0" applyFont="1" applyFill="1" applyAlignment="1" applyProtection="1">
      <alignment horizontal="center" vertical="center"/>
      <protection locked="0"/>
    </xf>
    <xf numFmtId="0" fontId="4" fillId="8" borderId="0" xfId="0" applyFont="1" applyFill="1" applyAlignment="1" applyProtection="1">
      <alignment horizontal="center"/>
      <protection locked="0"/>
    </xf>
    <xf numFmtId="0" fontId="18" fillId="8" borderId="0" xfId="0" applyFont="1" applyFill="1" applyAlignment="1" applyProtection="1">
      <alignment horizontal="left"/>
      <protection locked="0"/>
    </xf>
    <xf numFmtId="0" fontId="69" fillId="8" borderId="0" xfId="0" applyFont="1" applyFill="1" applyAlignment="1" applyProtection="1">
      <alignment horizontal="center"/>
      <protection locked="0"/>
    </xf>
    <xf numFmtId="0" fontId="11" fillId="8" borderId="0" xfId="0" applyFont="1" applyFill="1" applyAlignment="1" applyProtection="1">
      <alignment horizontal="left" vertical="center" wrapText="1"/>
      <protection locked="0"/>
    </xf>
    <xf numFmtId="0" fontId="10" fillId="8" borderId="0" xfId="0" applyFont="1" applyFill="1" applyAlignment="1" applyProtection="1">
      <alignment horizontal="center"/>
      <protection locked="0"/>
    </xf>
    <xf numFmtId="0" fontId="29" fillId="8" borderId="20" xfId="0" applyFont="1" applyFill="1" applyBorder="1" applyProtection="1">
      <protection locked="0"/>
    </xf>
    <xf numFmtId="0" fontId="62" fillId="8" borderId="0" xfId="0" applyFont="1" applyFill="1" applyAlignment="1" applyProtection="1">
      <alignment horizontal="left"/>
      <protection locked="0"/>
    </xf>
    <xf numFmtId="0" fontId="31" fillId="8" borderId="0" xfId="0" applyFont="1" applyFill="1" applyAlignment="1" applyProtection="1">
      <alignment horizontal="left" wrapText="1"/>
      <protection locked="0"/>
    </xf>
    <xf numFmtId="0" fontId="32" fillId="8" borderId="0" xfId="0" applyFont="1" applyFill="1" applyAlignment="1" applyProtection="1">
      <alignment horizontal="left" wrapText="1" indent="1"/>
      <protection locked="0"/>
    </xf>
    <xf numFmtId="0" fontId="37" fillId="8" borderId="0" xfId="0" applyFont="1" applyFill="1" applyAlignment="1" applyProtection="1">
      <alignment horizontal="left" wrapText="1" indent="2"/>
      <protection locked="0"/>
    </xf>
    <xf numFmtId="49" fontId="15" fillId="8" borderId="0" xfId="0" applyNumberFormat="1" applyFont="1" applyFill="1" applyAlignment="1" applyProtection="1">
      <alignment horizontal="center" vertical="center"/>
      <protection locked="0"/>
    </xf>
    <xf numFmtId="0" fontId="37" fillId="8" borderId="0" xfId="0" applyFont="1" applyFill="1" applyAlignment="1" applyProtection="1">
      <alignment horizontal="left" indent="2"/>
      <protection locked="0"/>
    </xf>
    <xf numFmtId="0" fontId="32" fillId="8" borderId="0" xfId="0" applyFont="1" applyFill="1" applyAlignment="1" applyProtection="1">
      <alignment horizontal="left" vertical="top" wrapText="1" indent="1"/>
      <protection locked="0"/>
    </xf>
    <xf numFmtId="0" fontId="37" fillId="8" borderId="0" xfId="0" applyFont="1" applyFill="1" applyAlignment="1" applyProtection="1">
      <alignment horizontal="left" indent="1"/>
      <protection locked="0"/>
    </xf>
    <xf numFmtId="0" fontId="41" fillId="7" borderId="17" xfId="0" applyFont="1" applyFill="1" applyBorder="1" applyAlignment="1" applyProtection="1">
      <alignment horizontal="left" vertical="top" wrapText="1"/>
      <protection locked="0"/>
    </xf>
    <xf numFmtId="0" fontId="26" fillId="8" borderId="0" xfId="0" applyFont="1" applyFill="1" applyAlignment="1" applyProtection="1">
      <alignment horizontal="left" vertical="top" wrapText="1" indent="1"/>
      <protection locked="0"/>
    </xf>
    <xf numFmtId="0" fontId="26" fillId="8" borderId="0" xfId="0" applyFont="1" applyFill="1" applyAlignment="1" applyProtection="1">
      <alignment horizontal="center" vertical="top"/>
      <protection locked="0"/>
    </xf>
    <xf numFmtId="0" fontId="23" fillId="8" borderId="0" xfId="0" applyFont="1" applyFill="1" applyAlignment="1" applyProtection="1">
      <alignment horizontal="center" vertical="center" wrapText="1"/>
      <protection locked="0"/>
    </xf>
    <xf numFmtId="0" fontId="8" fillId="8"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26" fillId="8" borderId="0" xfId="0" applyFont="1" applyFill="1" applyAlignment="1" applyProtection="1">
      <alignment wrapText="1"/>
      <protection locked="0"/>
    </xf>
    <xf numFmtId="0" fontId="32" fillId="8" borderId="0" xfId="0" quotePrefix="1" applyFont="1" applyFill="1" applyAlignment="1" applyProtection="1">
      <alignment horizontal="left" vertical="top" wrapText="1" indent="2"/>
      <protection locked="0"/>
    </xf>
    <xf numFmtId="49" fontId="8" fillId="8" borderId="0" xfId="0" applyNumberFormat="1" applyFont="1" applyFill="1" applyAlignment="1" applyProtection="1">
      <alignment horizontal="center" vertical="center" textRotation="90"/>
      <protection locked="0"/>
    </xf>
    <xf numFmtId="0" fontId="9" fillId="8" borderId="0" xfId="0" applyFont="1" applyFill="1" applyAlignment="1" applyProtection="1">
      <alignment vertical="top" wrapText="1"/>
      <protection locked="0"/>
    </xf>
    <xf numFmtId="0" fontId="63" fillId="8" borderId="0" xfId="0" applyFont="1" applyFill="1" applyAlignment="1" applyProtection="1">
      <alignment horizontal="center" vertical="center"/>
      <protection locked="0"/>
    </xf>
    <xf numFmtId="0" fontId="26" fillId="8" borderId="0" xfId="0" applyFont="1" applyFill="1" applyAlignment="1">
      <alignment horizontal="center"/>
    </xf>
    <xf numFmtId="0" fontId="62" fillId="8" borderId="0" xfId="0" applyFont="1" applyFill="1" applyAlignment="1">
      <alignment horizontal="left"/>
    </xf>
    <xf numFmtId="0" fontId="29" fillId="8" borderId="0" xfId="0" applyFont="1" applyFill="1"/>
    <xf numFmtId="0" fontId="41" fillId="7" borderId="7" xfId="0" applyFont="1" applyFill="1" applyBorder="1" applyAlignment="1">
      <alignment horizontal="left" vertical="center" wrapText="1"/>
    </xf>
    <xf numFmtId="0" fontId="23" fillId="0" borderId="0" xfId="0" applyFont="1" applyAlignment="1">
      <alignment horizontal="center" vertical="center" wrapText="1"/>
    </xf>
    <xf numFmtId="0" fontId="0" fillId="7" borderId="12" xfId="0" applyFill="1" applyBorder="1"/>
    <xf numFmtId="0" fontId="41" fillId="7" borderId="22" xfId="0" applyFont="1" applyFill="1" applyBorder="1" applyAlignment="1">
      <alignment horizontal="left" vertical="center" wrapText="1"/>
    </xf>
    <xf numFmtId="0" fontId="30" fillId="8" borderId="0" xfId="0" applyFont="1" applyFill="1" applyAlignment="1" applyProtection="1">
      <alignment horizontal="left"/>
      <protection locked="0"/>
    </xf>
    <xf numFmtId="0" fontId="32" fillId="8" borderId="0" xfId="0" applyFont="1" applyFill="1" applyAlignment="1" applyProtection="1">
      <alignment vertical="center" wrapText="1"/>
      <protection locked="0"/>
    </xf>
    <xf numFmtId="0" fontId="13" fillId="8" borderId="0" xfId="0" applyFont="1" applyFill="1" applyAlignment="1" applyProtection="1">
      <alignment vertical="center"/>
      <protection locked="0"/>
    </xf>
    <xf numFmtId="2" fontId="59" fillId="8" borderId="0" xfId="0" applyNumberFormat="1" applyFont="1" applyFill="1" applyAlignment="1" applyProtection="1">
      <alignment horizontal="center" vertical="center"/>
      <protection locked="0"/>
    </xf>
    <xf numFmtId="0" fontId="31" fillId="8" borderId="0" xfId="0" applyFont="1" applyFill="1" applyAlignment="1" applyProtection="1">
      <alignment vertical="center"/>
      <protection locked="0"/>
    </xf>
    <xf numFmtId="0" fontId="93"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87"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3" fillId="0" borderId="0" xfId="0" applyFont="1" applyAlignment="1" applyProtection="1">
      <alignment vertical="center"/>
      <protection locked="0"/>
    </xf>
    <xf numFmtId="2" fontId="59" fillId="0" borderId="0" xfId="0"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92" fillId="8" borderId="0" xfId="0" applyFont="1" applyFill="1" applyProtection="1">
      <protection locked="0"/>
    </xf>
    <xf numFmtId="0" fontId="38" fillId="8" borderId="0" xfId="0" applyFont="1" applyFill="1" applyAlignment="1" applyProtection="1">
      <alignment horizontal="left" indent="1"/>
      <protection locked="0"/>
    </xf>
    <xf numFmtId="0" fontId="101" fillId="8" borderId="0" xfId="0" applyFont="1" applyFill="1" applyAlignment="1" applyProtection="1">
      <alignment horizontal="right" vertical="center" wrapText="1"/>
      <protection locked="0"/>
    </xf>
    <xf numFmtId="0" fontId="13" fillId="8" borderId="0" xfId="0" applyFont="1" applyFill="1" applyProtection="1">
      <protection locked="0"/>
    </xf>
    <xf numFmtId="0" fontId="34" fillId="8" borderId="0" xfId="0" applyFont="1" applyFill="1" applyProtection="1">
      <protection locked="0"/>
    </xf>
    <xf numFmtId="0" fontId="0" fillId="0" borderId="0" xfId="0" applyAlignment="1" applyProtection="1">
      <alignment wrapText="1"/>
      <protection locked="0"/>
    </xf>
    <xf numFmtId="0" fontId="25" fillId="0" borderId="0" xfId="0" applyFont="1" applyAlignment="1" applyProtection="1">
      <alignment wrapText="1"/>
      <protection locked="0"/>
    </xf>
    <xf numFmtId="0" fontId="94" fillId="8" borderId="0" xfId="0" applyFont="1" applyFill="1" applyAlignment="1" applyProtection="1">
      <alignment horizontal="right" vertical="center" wrapText="1"/>
      <protection locked="0"/>
    </xf>
    <xf numFmtId="0" fontId="41" fillId="8" borderId="0" xfId="0" applyFont="1" applyFill="1" applyAlignment="1" applyProtection="1">
      <alignment horizontal="left" vertical="center" indent="1"/>
      <protection locked="0"/>
    </xf>
    <xf numFmtId="0" fontId="57" fillId="8" borderId="0" xfId="0" applyFont="1" applyFill="1" applyAlignment="1" applyProtection="1">
      <alignment horizontal="left" vertical="center"/>
      <protection locked="0"/>
    </xf>
    <xf numFmtId="0" fontId="13" fillId="0" borderId="23" xfId="0" applyFont="1" applyBorder="1" applyAlignment="1">
      <alignment horizontal="center" vertical="center"/>
    </xf>
    <xf numFmtId="0" fontId="94" fillId="8" borderId="0" xfId="0" applyFont="1" applyFill="1" applyAlignment="1">
      <alignment horizontal="right" vertical="center" wrapText="1"/>
    </xf>
    <xf numFmtId="49" fontId="95" fillId="8" borderId="0" xfId="0" applyNumberFormat="1" applyFont="1" applyFill="1" applyAlignment="1">
      <alignment horizontal="right" vertical="center" wrapText="1"/>
    </xf>
    <xf numFmtId="49" fontId="96" fillId="8" borderId="0" xfId="0" applyNumberFormat="1" applyFont="1" applyFill="1" applyAlignment="1">
      <alignment horizontal="right" vertical="center"/>
    </xf>
    <xf numFmtId="0" fontId="58" fillId="8" borderId="0" xfId="0" applyFont="1" applyFill="1" applyAlignment="1" applyProtection="1">
      <alignment horizontal="left" vertical="center" wrapText="1"/>
      <protection locked="0"/>
    </xf>
    <xf numFmtId="0" fontId="58" fillId="8" borderId="0" xfId="0" applyFont="1" applyFill="1" applyAlignment="1" applyProtection="1">
      <alignment horizontal="left" vertical="center"/>
      <protection locked="0"/>
    </xf>
    <xf numFmtId="0" fontId="102" fillId="0" borderId="0" xfId="0" applyFont="1"/>
    <xf numFmtId="0" fontId="11" fillId="8" borderId="0" xfId="0" applyFont="1" applyFill="1" applyAlignment="1" applyProtection="1">
      <alignment horizontal="left" vertical="top" wrapText="1"/>
      <protection locked="0"/>
    </xf>
    <xf numFmtId="0" fontId="103" fillId="0" borderId="0" xfId="0" applyFont="1"/>
    <xf numFmtId="0" fontId="58" fillId="8" borderId="0" xfId="0" applyFont="1" applyFill="1" applyAlignment="1" applyProtection="1">
      <alignment wrapText="1"/>
      <protection locked="0"/>
    </xf>
    <xf numFmtId="0" fontId="58" fillId="8" borderId="0" xfId="0" applyFont="1" applyFill="1" applyAlignment="1" applyProtection="1">
      <alignment vertical="center" wrapText="1"/>
      <protection locked="0"/>
    </xf>
    <xf numFmtId="0" fontId="41" fillId="9" borderId="0" xfId="0" applyFont="1" applyFill="1" applyAlignment="1" applyProtection="1">
      <alignment horizontal="center" vertical="center" wrapText="1"/>
      <protection locked="0"/>
    </xf>
    <xf numFmtId="0" fontId="12" fillId="7" borderId="46" xfId="0" applyFont="1" applyFill="1" applyBorder="1" applyAlignment="1">
      <alignment vertical="center" wrapText="1"/>
    </xf>
    <xf numFmtId="0" fontId="10" fillId="7" borderId="46" xfId="0" applyFont="1" applyFill="1" applyBorder="1" applyAlignment="1">
      <alignment horizontal="center" vertical="center"/>
    </xf>
    <xf numFmtId="0" fontId="1" fillId="8" borderId="8" xfId="0" applyFont="1" applyFill="1" applyBorder="1" applyAlignment="1" applyProtection="1">
      <alignment horizontal="center"/>
      <protection locked="0"/>
    </xf>
    <xf numFmtId="0" fontId="12" fillId="7" borderId="51" xfId="0" applyFont="1" applyFill="1" applyBorder="1" applyAlignment="1">
      <alignment horizontal="left" vertical="top" wrapText="1"/>
    </xf>
    <xf numFmtId="0" fontId="0" fillId="7" borderId="51" xfId="0" applyFill="1" applyBorder="1" applyAlignment="1">
      <alignment horizontal="center" vertical="center"/>
    </xf>
    <xf numFmtId="0" fontId="12" fillId="7" borderId="41" xfId="0" applyFont="1" applyFill="1" applyBorder="1" applyAlignment="1">
      <alignment horizontal="left" vertical="top" wrapText="1"/>
    </xf>
    <xf numFmtId="0" fontId="0" fillId="7" borderId="41" xfId="0" applyFill="1" applyBorder="1" applyAlignment="1">
      <alignment horizontal="center" vertical="center"/>
    </xf>
    <xf numFmtId="0" fontId="105" fillId="8" borderId="0" xfId="0" applyFont="1" applyFill="1" applyProtection="1">
      <protection locked="0"/>
    </xf>
    <xf numFmtId="0" fontId="0" fillId="17" borderId="41" xfId="0" applyFill="1" applyBorder="1" applyAlignment="1">
      <alignment horizontal="center" vertical="center"/>
    </xf>
    <xf numFmtId="0" fontId="0" fillId="17" borderId="51" xfId="0" applyFill="1" applyBorder="1" applyAlignment="1">
      <alignment horizontal="center" vertical="center"/>
    </xf>
    <xf numFmtId="0" fontId="14" fillId="7" borderId="41" xfId="0" applyFont="1" applyFill="1" applyBorder="1" applyAlignment="1">
      <alignment vertical="top" wrapText="1"/>
    </xf>
    <xf numFmtId="0" fontId="11" fillId="7" borderId="41" xfId="0" applyFont="1" applyFill="1" applyBorder="1" applyAlignment="1">
      <alignment horizontal="center" vertical="center"/>
    </xf>
    <xf numFmtId="0" fontId="0" fillId="7" borderId="52" xfId="0" applyFill="1" applyBorder="1" applyAlignment="1">
      <alignment horizontal="center" vertical="center"/>
    </xf>
    <xf numFmtId="0" fontId="57" fillId="0" borderId="41" xfId="0" applyFont="1" applyBorder="1" applyAlignment="1" applyProtection="1">
      <alignment horizontal="center" vertical="center"/>
      <protection locked="0"/>
    </xf>
    <xf numFmtId="0" fontId="14" fillId="7" borderId="51" xfId="0" applyFont="1" applyFill="1" applyBorder="1" applyAlignment="1">
      <alignment vertical="top" wrapText="1"/>
    </xf>
    <xf numFmtId="0" fontId="11" fillId="7" borderId="51" xfId="0" applyFont="1" applyFill="1" applyBorder="1" applyAlignment="1">
      <alignment horizontal="center" vertical="center"/>
    </xf>
    <xf numFmtId="0" fontId="0" fillId="7" borderId="53" xfId="0" applyFill="1" applyBorder="1" applyAlignment="1">
      <alignment horizontal="center" vertical="center"/>
    </xf>
    <xf numFmtId="0" fontId="5" fillId="4" borderId="58" xfId="0" applyFont="1" applyFill="1" applyBorder="1" applyAlignment="1">
      <alignment horizontal="center" vertical="center" wrapText="1"/>
    </xf>
    <xf numFmtId="0" fontId="5" fillId="4" borderId="54" xfId="0" applyFont="1" applyFill="1" applyBorder="1" applyAlignment="1">
      <alignment horizontal="center" vertical="center" wrapText="1"/>
    </xf>
    <xf numFmtId="0" fontId="14" fillId="7" borderId="59" xfId="0" applyFont="1" applyFill="1" applyBorder="1" applyAlignment="1">
      <alignment vertical="top" wrapText="1"/>
    </xf>
    <xf numFmtId="0" fontId="11" fillId="7" borderId="59" xfId="0" applyFont="1" applyFill="1" applyBorder="1" applyAlignment="1">
      <alignment horizontal="center" vertical="center"/>
    </xf>
    <xf numFmtId="0" fontId="0" fillId="7" borderId="59" xfId="0" applyFill="1" applyBorder="1" applyAlignment="1">
      <alignment horizontal="center" vertical="center"/>
    </xf>
    <xf numFmtId="0" fontId="0" fillId="7" borderId="60" xfId="0" applyFill="1" applyBorder="1" applyAlignment="1">
      <alignment horizontal="center" vertical="center"/>
    </xf>
    <xf numFmtId="0" fontId="41" fillId="8" borderId="0" xfId="0" applyFont="1" applyFill="1" applyAlignment="1" applyProtection="1">
      <alignment vertical="center" wrapText="1"/>
      <protection locked="0"/>
    </xf>
    <xf numFmtId="0" fontId="11" fillId="8" borderId="0" xfId="0" applyFont="1" applyFill="1" applyAlignment="1">
      <alignment horizontal="left" vertical="top" indent="1"/>
    </xf>
    <xf numFmtId="0" fontId="14" fillId="8" borderId="0" xfId="0" applyFont="1" applyFill="1" applyAlignment="1">
      <alignment vertical="top" wrapText="1"/>
    </xf>
    <xf numFmtId="0" fontId="11" fillId="8" borderId="0" xfId="0" applyFont="1" applyFill="1" applyAlignment="1">
      <alignment horizontal="center" vertical="center"/>
    </xf>
    <xf numFmtId="0" fontId="5" fillId="4" borderId="63" xfId="0" applyFont="1" applyFill="1" applyBorder="1" applyAlignment="1">
      <alignment horizontal="center" vertical="center"/>
    </xf>
    <xf numFmtId="0" fontId="5" fillId="4" borderId="41" xfId="0" applyFont="1" applyFill="1" applyBorder="1" applyAlignment="1">
      <alignment horizontal="center" vertical="center"/>
    </xf>
    <xf numFmtId="0" fontId="5" fillId="4" borderId="61" xfId="0" applyFont="1" applyFill="1" applyBorder="1" applyAlignment="1">
      <alignment horizontal="center" vertical="center"/>
    </xf>
    <xf numFmtId="0" fontId="6" fillId="4" borderId="63" xfId="0" applyFont="1" applyFill="1" applyBorder="1" applyAlignment="1">
      <alignment horizontal="center" vertical="center"/>
    </xf>
    <xf numFmtId="0" fontId="6" fillId="4" borderId="41" xfId="0" applyFont="1" applyFill="1" applyBorder="1" applyAlignment="1">
      <alignment horizontal="center" vertical="center"/>
    </xf>
    <xf numFmtId="0" fontId="6" fillId="4" borderId="41" xfId="0" applyFont="1" applyFill="1" applyBorder="1" applyAlignment="1">
      <alignment horizontal="center" vertical="center" wrapText="1"/>
    </xf>
    <xf numFmtId="0" fontId="6" fillId="4" borderId="61" xfId="0" applyFont="1" applyFill="1" applyBorder="1" applyAlignment="1">
      <alignment horizontal="center" vertical="center"/>
    </xf>
    <xf numFmtId="0" fontId="0" fillId="18" borderId="51" xfId="0" applyFill="1" applyBorder="1" applyAlignment="1">
      <alignment horizontal="center" vertical="center"/>
    </xf>
    <xf numFmtId="0" fontId="79" fillId="8" borderId="0" xfId="0" applyFont="1" applyFill="1" applyAlignment="1" applyProtection="1">
      <alignment horizontal="left" vertical="center" wrapText="1"/>
      <protection locked="0"/>
    </xf>
    <xf numFmtId="0" fontId="47" fillId="8" borderId="0" xfId="0" applyFont="1" applyFill="1" applyAlignment="1" applyProtection="1">
      <alignment horizontal="left"/>
      <protection locked="0"/>
    </xf>
    <xf numFmtId="0" fontId="8" fillId="8" borderId="0" xfId="0" applyFont="1" applyFill="1" applyAlignment="1" applyProtection="1">
      <alignment horizontal="left" vertical="center"/>
      <protection locked="0"/>
    </xf>
    <xf numFmtId="0" fontId="108" fillId="0" borderId="0" xfId="0" applyFont="1" applyAlignment="1">
      <alignment vertical="center"/>
    </xf>
    <xf numFmtId="0" fontId="108" fillId="0" borderId="0" xfId="0" applyFont="1" applyAlignment="1">
      <alignment vertical="top" wrapText="1"/>
    </xf>
    <xf numFmtId="0" fontId="108" fillId="0" borderId="0" xfId="0" applyFont="1" applyAlignment="1">
      <alignment vertical="top"/>
    </xf>
    <xf numFmtId="0" fontId="40" fillId="0" borderId="0" xfId="0" applyFont="1" applyAlignment="1">
      <alignment vertical="center" wrapText="1"/>
    </xf>
    <xf numFmtId="0" fontId="40" fillId="0" borderId="0" xfId="0" applyFont="1" applyAlignment="1">
      <alignment vertical="center"/>
    </xf>
    <xf numFmtId="0" fontId="41" fillId="0" borderId="0" xfId="0" applyFont="1" applyAlignment="1">
      <alignment horizontal="left" vertical="center"/>
    </xf>
    <xf numFmtId="0" fontId="8" fillId="0" borderId="0" xfId="0" applyFont="1" applyAlignment="1">
      <alignment horizontal="left"/>
    </xf>
    <xf numFmtId="0" fontId="17" fillId="0" borderId="19" xfId="0" applyFont="1" applyBorder="1" applyAlignment="1">
      <alignment vertical="center"/>
    </xf>
    <xf numFmtId="0" fontId="3" fillId="2" borderId="67"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57" fillId="0" borderId="69" xfId="0" applyFont="1" applyBorder="1" applyAlignment="1">
      <alignment horizontal="center" vertical="center"/>
    </xf>
    <xf numFmtId="0" fontId="10" fillId="0" borderId="21" xfId="0" applyFont="1" applyBorder="1" applyAlignment="1">
      <alignment horizontal="center" vertical="center"/>
    </xf>
    <xf numFmtId="0" fontId="109" fillId="0" borderId="0" xfId="0" applyFont="1" applyAlignment="1">
      <alignment vertical="top" wrapText="1"/>
    </xf>
    <xf numFmtId="0" fontId="13" fillId="0" borderId="0" xfId="0" applyFont="1" applyAlignment="1" applyProtection="1">
      <alignment wrapText="1"/>
      <protection locked="0"/>
    </xf>
    <xf numFmtId="0" fontId="2" fillId="8" borderId="0" xfId="0" applyFont="1" applyFill="1" applyAlignment="1" applyProtection="1">
      <alignment wrapText="1"/>
      <protection locked="0"/>
    </xf>
    <xf numFmtId="0" fontId="76" fillId="0" borderId="0" xfId="0" applyFont="1" applyAlignment="1" applyProtection="1">
      <alignment horizontal="center" vertical="center" wrapText="1"/>
      <protection locked="0"/>
    </xf>
    <xf numFmtId="0" fontId="17" fillId="0" borderId="0" xfId="0" applyFont="1" applyAlignment="1">
      <alignment vertical="center"/>
    </xf>
    <xf numFmtId="0" fontId="0" fillId="0" borderId="0" xfId="0" applyAlignment="1" applyProtection="1">
      <alignment vertical="center"/>
      <protection locked="0"/>
    </xf>
    <xf numFmtId="0" fontId="2" fillId="0" borderId="0" xfId="0" applyFont="1"/>
    <xf numFmtId="0" fontId="0" fillId="0" borderId="0" xfId="0" applyAlignment="1" applyProtection="1">
      <alignment horizontal="center"/>
      <protection locked="0"/>
    </xf>
    <xf numFmtId="0" fontId="23" fillId="0" borderId="0" xfId="0" applyFont="1" applyAlignment="1">
      <alignment horizontal="left" vertical="center"/>
    </xf>
    <xf numFmtId="0" fontId="8" fillId="0" borderId="0" xfId="0" applyFont="1" applyAlignment="1">
      <alignment vertical="center"/>
    </xf>
    <xf numFmtId="0" fontId="23" fillId="0" borderId="0" xfId="0" applyFont="1" applyAlignment="1">
      <alignment vertical="center"/>
    </xf>
    <xf numFmtId="0" fontId="8" fillId="0" borderId="0" xfId="0" applyFont="1" applyAlignment="1">
      <alignment horizontal="center" vertical="center"/>
    </xf>
    <xf numFmtId="49" fontId="15" fillId="0" borderId="0" xfId="0" applyNumberFormat="1" applyFont="1" applyAlignment="1">
      <alignment horizontal="left" vertical="top"/>
    </xf>
    <xf numFmtId="0" fontId="3" fillId="0" borderId="0" xfId="0" applyFont="1" applyAlignment="1">
      <alignment vertical="center" wrapText="1"/>
    </xf>
    <xf numFmtId="0" fontId="8" fillId="0" borderId="0" xfId="0" applyFont="1" applyAlignment="1">
      <alignment vertical="center" wrapText="1"/>
    </xf>
    <xf numFmtId="0" fontId="8" fillId="0" borderId="0" xfId="0" applyFont="1" applyAlignment="1" applyProtection="1">
      <alignment vertical="center" wrapText="1"/>
      <protection locked="0"/>
    </xf>
    <xf numFmtId="0" fontId="24" fillId="0" borderId="0" xfId="0" applyFont="1" applyAlignment="1">
      <alignment horizontal="left" vertical="top" wrapText="1"/>
    </xf>
    <xf numFmtId="0" fontId="24" fillId="0" borderId="0" xfId="0" applyFont="1" applyAlignment="1">
      <alignment vertical="top" wrapText="1"/>
    </xf>
    <xf numFmtId="0" fontId="4" fillId="0" borderId="0" xfId="0" applyFont="1" applyAlignment="1">
      <alignment horizontal="left" vertical="top" wrapText="1"/>
    </xf>
    <xf numFmtId="0" fontId="17" fillId="0" borderId="0" xfId="0" applyFont="1" applyAlignment="1">
      <alignment horizontal="left" vertical="top" wrapText="1"/>
    </xf>
    <xf numFmtId="0" fontId="3" fillId="0" borderId="0" xfId="0" applyFont="1" applyAlignment="1">
      <alignment horizontal="center" vertical="center" wrapText="1"/>
    </xf>
    <xf numFmtId="0" fontId="97" fillId="0" borderId="0" xfId="0" applyFont="1" applyAlignment="1">
      <alignment horizontal="center" vertical="center" wrapText="1"/>
    </xf>
    <xf numFmtId="0" fontId="3" fillId="0" borderId="0" xfId="0" applyFont="1" applyAlignment="1">
      <alignment horizontal="left" vertical="center" wrapText="1"/>
    </xf>
    <xf numFmtId="0" fontId="97" fillId="0" borderId="0" xfId="0" applyFont="1" applyAlignment="1">
      <alignment horizontal="left" vertical="center" wrapText="1"/>
    </xf>
    <xf numFmtId="0" fontId="22" fillId="0" borderId="0" xfId="0" applyFont="1" applyAlignment="1">
      <alignment horizontal="left" vertical="center" wrapText="1"/>
    </xf>
    <xf numFmtId="0" fontId="10" fillId="0" borderId="0" xfId="0" applyFont="1" applyAlignment="1">
      <alignment vertical="center" wrapText="1"/>
    </xf>
    <xf numFmtId="0" fontId="75" fillId="0" borderId="0" xfId="0" applyFont="1" applyAlignment="1">
      <alignment horizontal="center" vertical="center"/>
    </xf>
    <xf numFmtId="0" fontId="70" fillId="0" borderId="0" xfId="0" applyFont="1" applyAlignment="1">
      <alignment horizontal="center" vertical="center" wrapText="1"/>
    </xf>
    <xf numFmtId="0" fontId="10" fillId="0" borderId="0" xfId="0" applyFont="1" applyAlignment="1">
      <alignment horizontal="center" vertical="center"/>
    </xf>
    <xf numFmtId="0" fontId="3" fillId="0" borderId="0" xfId="0" applyFont="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57" fillId="0" borderId="0" xfId="0" applyFont="1" applyAlignment="1">
      <alignment horizontal="center" vertical="center"/>
    </xf>
    <xf numFmtId="0" fontId="14" fillId="0" borderId="0" xfId="0" applyFont="1" applyAlignment="1" applyProtection="1">
      <alignment vertical="center" wrapText="1"/>
      <protection locked="0"/>
    </xf>
    <xf numFmtId="0" fontId="14" fillId="0" borderId="0" xfId="0" applyFont="1" applyAlignment="1" applyProtection="1">
      <alignment vertical="center"/>
      <protection locked="0"/>
    </xf>
    <xf numFmtId="0" fontId="26" fillId="0" borderId="0" xfId="0" applyFont="1" applyAlignment="1">
      <alignment horizontal="left"/>
    </xf>
    <xf numFmtId="0" fontId="77" fillId="0" borderId="0" xfId="0" applyFont="1" applyProtection="1">
      <protection locked="0"/>
    </xf>
    <xf numFmtId="0" fontId="10" fillId="0" borderId="0" xfId="0" applyFont="1" applyAlignment="1" applyProtection="1">
      <alignment horizontal="left" vertical="center"/>
      <protection locked="0"/>
    </xf>
    <xf numFmtId="0" fontId="41" fillId="0" borderId="0" xfId="0" applyFont="1" applyAlignment="1" applyProtection="1">
      <alignment horizontal="center" vertical="center"/>
      <protection locked="0"/>
    </xf>
    <xf numFmtId="0" fontId="12" fillId="0" borderId="0" xfId="0" applyFont="1" applyAlignment="1">
      <alignment vertical="center" wrapText="1"/>
    </xf>
    <xf numFmtId="0" fontId="10" fillId="0" borderId="0" xfId="0" applyFont="1" applyAlignment="1" applyProtection="1">
      <alignment vertical="center"/>
      <protection locked="0"/>
    </xf>
    <xf numFmtId="0" fontId="42" fillId="8" borderId="0" xfId="0" applyFont="1" applyFill="1" applyAlignment="1" applyProtection="1">
      <alignment wrapText="1"/>
      <protection locked="0"/>
    </xf>
    <xf numFmtId="0" fontId="17" fillId="8" borderId="0" xfId="0" applyFont="1" applyFill="1" applyAlignment="1">
      <alignment horizontal="left" vertical="top" wrapText="1"/>
    </xf>
    <xf numFmtId="0" fontId="3" fillId="8" borderId="0" xfId="0" applyFont="1" applyFill="1" applyAlignment="1">
      <alignment horizontal="center" vertical="center" wrapText="1"/>
    </xf>
    <xf numFmtId="0" fontId="24" fillId="8" borderId="0" xfId="0" applyFont="1" applyFill="1" applyAlignment="1">
      <alignment horizontal="center" vertical="center"/>
    </xf>
    <xf numFmtId="0" fontId="63" fillId="8" borderId="0" xfId="0" applyFont="1" applyFill="1" applyAlignment="1">
      <alignment horizontal="center" vertical="center"/>
    </xf>
    <xf numFmtId="0" fontId="23" fillId="8" borderId="0" xfId="0" applyFont="1" applyFill="1" applyAlignment="1">
      <alignment horizontal="center" vertical="center" wrapText="1"/>
    </xf>
    <xf numFmtId="0" fontId="97" fillId="2" borderId="0" xfId="0" applyFont="1" applyFill="1" applyAlignment="1">
      <alignment horizontal="center" vertical="center" wrapText="1"/>
    </xf>
    <xf numFmtId="0" fontId="11" fillId="7" borderId="0" xfId="0" applyFont="1" applyFill="1" applyAlignment="1" applyProtection="1">
      <alignment vertical="top" wrapText="1"/>
      <protection locked="0"/>
    </xf>
    <xf numFmtId="0" fontId="14" fillId="7" borderId="3" xfId="0" applyFont="1" applyFill="1" applyBorder="1" applyAlignment="1">
      <alignment vertical="top" wrapText="1"/>
    </xf>
    <xf numFmtId="0" fontId="11" fillId="7" borderId="3" xfId="0" applyFont="1" applyFill="1" applyBorder="1" applyAlignment="1">
      <alignment horizontal="center" vertical="center"/>
    </xf>
    <xf numFmtId="0" fontId="0" fillId="7" borderId="21" xfId="0" applyFill="1" applyBorder="1" applyAlignment="1">
      <alignment horizontal="center" vertical="center"/>
    </xf>
    <xf numFmtId="0" fontId="42" fillId="2" borderId="0" xfId="0" applyFont="1" applyFill="1" applyAlignment="1">
      <alignment horizontal="center" vertical="center"/>
    </xf>
    <xf numFmtId="0" fontId="3" fillId="11" borderId="0" xfId="0" applyFont="1" applyFill="1" applyAlignment="1">
      <alignment horizontal="center" vertical="center"/>
    </xf>
    <xf numFmtId="0" fontId="42" fillId="2" borderId="19" xfId="0" applyFont="1" applyFill="1" applyBorder="1" applyAlignment="1">
      <alignment horizontal="center" vertical="center"/>
    </xf>
    <xf numFmtId="0" fontId="42" fillId="2" borderId="6" xfId="0" applyFont="1" applyFill="1" applyBorder="1" applyAlignment="1">
      <alignment horizontal="center" vertical="center"/>
    </xf>
    <xf numFmtId="0" fontId="42" fillId="2" borderId="14" xfId="0" applyFont="1" applyFill="1" applyBorder="1" applyAlignment="1">
      <alignment horizontal="center" vertical="center"/>
    </xf>
    <xf numFmtId="0" fontId="70" fillId="8" borderId="29" xfId="0" applyFont="1" applyFill="1" applyBorder="1" applyAlignment="1">
      <alignment horizontal="center" vertical="center" wrapText="1"/>
    </xf>
    <xf numFmtId="0" fontId="93" fillId="10" borderId="20" xfId="0" applyFont="1" applyFill="1" applyBorder="1" applyAlignment="1" applyProtection="1">
      <alignment horizontal="center" vertical="center"/>
      <protection locked="0"/>
    </xf>
    <xf numFmtId="0" fontId="115" fillId="8" borderId="0" xfId="0" applyFont="1" applyFill="1" applyAlignment="1" applyProtection="1">
      <alignment horizontal="right" wrapText="1"/>
      <protection locked="0"/>
    </xf>
    <xf numFmtId="0" fontId="0" fillId="16" borderId="20" xfId="0" applyFill="1" applyBorder="1" applyProtection="1">
      <protection locked="0"/>
    </xf>
    <xf numFmtId="0" fontId="24" fillId="3" borderId="6" xfId="0" applyFont="1" applyFill="1" applyBorder="1" applyAlignment="1">
      <alignment horizontal="center" vertical="center" wrapText="1"/>
    </xf>
    <xf numFmtId="0" fontId="69" fillId="8" borderId="0" xfId="0" applyFont="1" applyFill="1" applyProtection="1">
      <protection locked="0"/>
    </xf>
    <xf numFmtId="0" fontId="73" fillId="8" borderId="0" xfId="0" applyFont="1" applyFill="1" applyProtection="1">
      <protection locked="0"/>
    </xf>
    <xf numFmtId="0" fontId="1" fillId="8" borderId="0" xfId="0" applyFont="1" applyFill="1" applyAlignment="1" applyProtection="1">
      <alignment horizontal="center" vertical="center" wrapText="1"/>
      <protection locked="0"/>
    </xf>
    <xf numFmtId="0" fontId="61" fillId="8" borderId="0" xfId="0" applyFont="1" applyFill="1" applyAlignment="1">
      <alignment wrapText="1"/>
    </xf>
    <xf numFmtId="0" fontId="29" fillId="8" borderId="8" xfId="0" applyFont="1" applyFill="1" applyBorder="1" applyAlignment="1" applyProtection="1">
      <alignment horizontal="left"/>
      <protection locked="0"/>
    </xf>
    <xf numFmtId="0" fontId="0" fillId="0" borderId="8" xfId="0" applyBorder="1" applyAlignment="1" applyProtection="1">
      <alignment horizontal="left"/>
      <protection locked="0"/>
    </xf>
    <xf numFmtId="0" fontId="57" fillId="8" borderId="0" xfId="0" applyFont="1" applyFill="1" applyAlignment="1">
      <alignment horizontal="center" vertical="center"/>
    </xf>
    <xf numFmtId="0" fontId="24" fillId="4" borderId="6" xfId="0" applyFont="1" applyFill="1" applyBorder="1" applyAlignment="1">
      <alignment horizontal="center" vertical="center" wrapText="1"/>
    </xf>
    <xf numFmtId="0" fontId="24" fillId="4" borderId="34" xfId="0" applyFont="1" applyFill="1" applyBorder="1" applyAlignment="1">
      <alignment horizontal="center" vertical="center" wrapText="1"/>
    </xf>
    <xf numFmtId="0" fontId="24" fillId="5" borderId="6" xfId="0" applyFont="1" applyFill="1" applyBorder="1" applyAlignment="1">
      <alignment horizontal="left" vertical="top" wrapText="1" indent="1"/>
    </xf>
    <xf numFmtId="0" fontId="24" fillId="5" borderId="30" xfId="0" applyFont="1" applyFill="1" applyBorder="1" applyAlignment="1">
      <alignment horizontal="left" vertical="top" wrapText="1" indent="1"/>
    </xf>
    <xf numFmtId="0" fontId="24" fillId="5" borderId="0" xfId="0" applyFont="1" applyFill="1" applyAlignment="1">
      <alignment horizontal="left" vertical="top" wrapText="1" indent="1"/>
    </xf>
    <xf numFmtId="0" fontId="24" fillId="5" borderId="33" xfId="0" applyFont="1" applyFill="1" applyBorder="1" applyAlignment="1">
      <alignment horizontal="left" vertical="top" wrapText="1" indent="1"/>
    </xf>
    <xf numFmtId="0" fontId="24" fillId="5" borderId="14" xfId="0" applyFont="1" applyFill="1" applyBorder="1" applyAlignment="1">
      <alignment horizontal="left" vertical="top" wrapText="1" indent="1"/>
    </xf>
    <xf numFmtId="0" fontId="97" fillId="2" borderId="35" xfId="0" applyFont="1" applyFill="1" applyBorder="1" applyAlignment="1">
      <alignment horizontal="center" vertical="center" wrapText="1"/>
    </xf>
    <xf numFmtId="0" fontId="97" fillId="2" borderId="70" xfId="0" applyFont="1" applyFill="1" applyBorder="1" applyAlignment="1">
      <alignment horizontal="center" vertical="center" wrapText="1"/>
    </xf>
    <xf numFmtId="0" fontId="17" fillId="4" borderId="73" xfId="0" applyFont="1" applyFill="1" applyBorder="1" applyAlignment="1">
      <alignment horizontal="center" vertical="center" wrapText="1"/>
    </xf>
    <xf numFmtId="0" fontId="17" fillId="4" borderId="66" xfId="0" applyFont="1" applyFill="1" applyBorder="1" applyAlignment="1">
      <alignment horizontal="center" vertical="center" wrapText="1"/>
    </xf>
    <xf numFmtId="0" fontId="17" fillId="4" borderId="64" xfId="0" applyFont="1" applyFill="1" applyBorder="1" applyAlignment="1">
      <alignment horizontal="center" vertical="center" wrapText="1"/>
    </xf>
    <xf numFmtId="0" fontId="118" fillId="0" borderId="0" xfId="0" applyFont="1" applyAlignment="1">
      <alignment vertical="center"/>
    </xf>
    <xf numFmtId="0" fontId="41" fillId="7" borderId="0" xfId="0" applyFont="1" applyFill="1" applyAlignment="1">
      <alignment horizontal="left" vertical="center" wrapText="1"/>
    </xf>
    <xf numFmtId="0" fontId="68" fillId="15" borderId="17" xfId="0" applyFont="1" applyFill="1" applyBorder="1" applyProtection="1">
      <protection locked="0"/>
    </xf>
    <xf numFmtId="0" fontId="68" fillId="7" borderId="7" xfId="0" applyFont="1" applyFill="1" applyBorder="1" applyProtection="1">
      <protection locked="0"/>
    </xf>
    <xf numFmtId="0" fontId="36" fillId="0" borderId="80" xfId="0" applyFont="1" applyBorder="1" applyProtection="1">
      <protection locked="0"/>
    </xf>
    <xf numFmtId="0" fontId="36" fillId="0" borderId="48" xfId="0" applyFont="1" applyBorder="1" applyProtection="1">
      <protection locked="0"/>
    </xf>
    <xf numFmtId="0" fontId="36" fillId="0" borderId="81" xfId="0" applyFont="1" applyBorder="1" applyProtection="1">
      <protection locked="0"/>
    </xf>
    <xf numFmtId="0" fontId="119" fillId="15" borderId="0" xfId="0" applyFont="1" applyFill="1" applyAlignment="1" applyProtection="1">
      <alignment vertical="center"/>
      <protection locked="0"/>
    </xf>
    <xf numFmtId="0" fontId="42" fillId="3" borderId="19" xfId="0" applyFont="1" applyFill="1" applyBorder="1" applyAlignment="1">
      <alignment vertical="center" wrapText="1"/>
    </xf>
    <xf numFmtId="0" fontId="41" fillId="7" borderId="0" xfId="0" applyFont="1" applyFill="1" applyAlignment="1">
      <alignment horizontal="center" vertical="center" wrapText="1"/>
    </xf>
    <xf numFmtId="0" fontId="24" fillId="3" borderId="19" xfId="0" applyFont="1" applyFill="1" applyBorder="1" applyAlignment="1">
      <alignment horizontal="center" vertical="center" wrapText="1"/>
    </xf>
    <xf numFmtId="0" fontId="41" fillId="7" borderId="82" xfId="0" applyFont="1" applyFill="1" applyBorder="1" applyAlignment="1">
      <alignment horizontal="left" vertical="center" wrapText="1"/>
    </xf>
    <xf numFmtId="0" fontId="68" fillId="8" borderId="83" xfId="0" applyFont="1" applyFill="1" applyBorder="1" applyAlignment="1">
      <alignment horizontal="center" vertical="center"/>
    </xf>
    <xf numFmtId="0" fontId="10" fillId="0" borderId="74" xfId="0" applyFont="1" applyBorder="1" applyAlignment="1" applyProtection="1">
      <alignment horizontal="center" vertical="center"/>
      <protection locked="0"/>
    </xf>
    <xf numFmtId="0" fontId="10" fillId="0" borderId="75" xfId="0" applyFont="1" applyBorder="1" applyAlignment="1" applyProtection="1">
      <alignment horizontal="center"/>
      <protection locked="0"/>
    </xf>
    <xf numFmtId="0" fontId="9" fillId="0" borderId="75" xfId="0" applyFont="1" applyBorder="1" applyAlignment="1" applyProtection="1">
      <alignment horizontal="center"/>
      <protection locked="0"/>
    </xf>
    <xf numFmtId="0" fontId="10" fillId="0" borderId="76" xfId="0" applyFont="1" applyBorder="1" applyAlignment="1" applyProtection="1">
      <alignment horizontal="center"/>
      <protection locked="0"/>
    </xf>
    <xf numFmtId="0" fontId="10" fillId="0" borderId="77" xfId="0" applyFont="1" applyBorder="1" applyAlignment="1" applyProtection="1">
      <alignment horizontal="center"/>
      <protection locked="0"/>
    </xf>
    <xf numFmtId="0" fontId="9" fillId="0" borderId="77" xfId="0" applyFont="1" applyBorder="1" applyAlignment="1" applyProtection="1">
      <alignment horizontal="center"/>
      <protection locked="0"/>
    </xf>
    <xf numFmtId="0" fontId="10" fillId="0" borderId="78" xfId="0" applyFont="1" applyBorder="1" applyAlignment="1" applyProtection="1">
      <alignment horizontal="center"/>
      <protection locked="0"/>
    </xf>
    <xf numFmtId="0" fontId="10" fillId="0" borderId="79" xfId="0" applyFont="1" applyBorder="1" applyAlignment="1" applyProtection="1">
      <alignment horizontal="center"/>
      <protection locked="0"/>
    </xf>
    <xf numFmtId="0" fontId="9" fillId="0" borderId="79" xfId="0" applyFont="1" applyBorder="1" applyAlignment="1" applyProtection="1">
      <alignment horizontal="center"/>
      <protection locked="0"/>
    </xf>
    <xf numFmtId="0" fontId="10" fillId="0" borderId="76" xfId="0" applyFont="1" applyBorder="1" applyAlignment="1" applyProtection="1">
      <alignment horizontal="center" vertical="center"/>
      <protection locked="0"/>
    </xf>
    <xf numFmtId="0" fontId="10" fillId="0" borderId="78" xfId="0" applyFont="1" applyBorder="1" applyAlignment="1" applyProtection="1">
      <alignment horizontal="center" vertical="center"/>
      <protection locked="0"/>
    </xf>
    <xf numFmtId="0" fontId="120" fillId="9" borderId="18" xfId="0" applyFont="1" applyFill="1" applyBorder="1" applyAlignment="1" applyProtection="1">
      <alignment horizontal="left" vertical="top" wrapText="1"/>
      <protection locked="0"/>
    </xf>
    <xf numFmtId="0" fontId="99" fillId="9" borderId="9" xfId="0" applyFont="1" applyFill="1" applyBorder="1" applyAlignment="1" applyProtection="1">
      <alignment horizontal="left" vertical="center"/>
      <protection locked="0"/>
    </xf>
    <xf numFmtId="0" fontId="28" fillId="8" borderId="9" xfId="0" applyFont="1" applyFill="1" applyBorder="1" applyProtection="1">
      <protection locked="0"/>
    </xf>
    <xf numFmtId="0" fontId="0" fillId="8" borderId="11" xfId="0" applyFill="1" applyBorder="1" applyProtection="1">
      <protection locked="0"/>
    </xf>
    <xf numFmtId="0" fontId="11" fillId="8" borderId="0" xfId="0" applyFont="1" applyFill="1" applyAlignment="1">
      <alignment vertical="center" wrapText="1"/>
    </xf>
    <xf numFmtId="0" fontId="12" fillId="7" borderId="3" xfId="0" applyFont="1" applyFill="1" applyBorder="1" applyAlignment="1">
      <alignment horizontal="left" vertical="top" wrapText="1" indent="1"/>
    </xf>
    <xf numFmtId="0" fontId="60" fillId="8" borderId="0" xfId="0" applyFont="1" applyFill="1" applyAlignment="1" applyProtection="1">
      <alignment horizontal="center" wrapText="1"/>
      <protection locked="0"/>
    </xf>
    <xf numFmtId="0" fontId="12" fillId="7" borderId="4" xfId="0" applyFont="1" applyFill="1" applyBorder="1" applyAlignment="1">
      <alignment horizontal="left" vertical="top" wrapText="1" indent="1"/>
    </xf>
    <xf numFmtId="0" fontId="10" fillId="8" borderId="0" xfId="0" applyFont="1" applyFill="1"/>
    <xf numFmtId="0" fontId="12" fillId="8" borderId="0" xfId="0" applyFont="1" applyFill="1" applyAlignment="1">
      <alignment horizontal="left" vertical="top" wrapText="1" indent="1"/>
    </xf>
    <xf numFmtId="0" fontId="41" fillId="0" borderId="0" xfId="0" applyFont="1" applyAlignment="1">
      <alignment horizontal="left" vertical="center" wrapText="1"/>
    </xf>
    <xf numFmtId="0" fontId="8" fillId="3" borderId="0" xfId="0" applyFont="1" applyFill="1" applyAlignment="1">
      <alignment horizontal="center" vertical="center"/>
    </xf>
    <xf numFmtId="0" fontId="39" fillId="8" borderId="0" xfId="0" applyFont="1" applyFill="1" applyAlignment="1">
      <alignment vertical="center"/>
    </xf>
    <xf numFmtId="0" fontId="84" fillId="8" borderId="0" xfId="0" applyFont="1" applyFill="1" applyAlignment="1">
      <alignment horizontal="left" vertical="top" wrapText="1" indent="1"/>
    </xf>
    <xf numFmtId="0" fontId="0" fillId="19" borderId="0" xfId="0" applyFill="1" applyAlignment="1">
      <alignment horizontal="center" vertical="center"/>
    </xf>
    <xf numFmtId="0" fontId="72" fillId="8" borderId="0" xfId="0" applyFont="1" applyFill="1" applyAlignment="1" applyProtection="1">
      <alignment vertical="center"/>
      <protection locked="0"/>
    </xf>
    <xf numFmtId="0" fontId="12" fillId="7" borderId="8" xfId="0" applyFont="1" applyFill="1" applyBorder="1" applyAlignment="1">
      <alignment horizontal="left" vertical="top" wrapText="1"/>
    </xf>
    <xf numFmtId="0" fontId="0" fillId="7" borderId="71" xfId="0" applyFill="1" applyBorder="1" applyAlignment="1">
      <alignment horizontal="center" vertical="center"/>
    </xf>
    <xf numFmtId="0" fontId="41" fillId="9" borderId="0" xfId="0" applyFont="1" applyFill="1" applyAlignment="1">
      <alignment vertical="center" wrapText="1"/>
    </xf>
    <xf numFmtId="0" fontId="8" fillId="15" borderId="0" xfId="0" applyFont="1" applyFill="1"/>
    <xf numFmtId="0" fontId="8" fillId="0" borderId="6" xfId="0" applyFont="1" applyBorder="1" applyAlignment="1">
      <alignment vertical="center" wrapText="1"/>
    </xf>
    <xf numFmtId="0" fontId="110" fillId="8" borderId="0" xfId="0" applyFont="1" applyFill="1" applyAlignment="1" applyProtection="1">
      <alignment horizontal="left" indent="8"/>
      <protection locked="0"/>
    </xf>
    <xf numFmtId="0" fontId="110" fillId="8" borderId="0" xfId="0" applyFont="1" applyFill="1" applyAlignment="1" applyProtection="1">
      <alignment horizontal="left" indent="7"/>
      <protection locked="0"/>
    </xf>
    <xf numFmtId="0" fontId="11" fillId="7" borderId="65" xfId="0" applyFont="1" applyFill="1" applyBorder="1" applyAlignment="1">
      <alignment vertical="center" wrapText="1"/>
    </xf>
    <xf numFmtId="0" fontId="4" fillId="8" borderId="64" xfId="0" applyFont="1" applyFill="1" applyBorder="1" applyAlignment="1">
      <alignment horizontal="left" vertical="top" wrapText="1"/>
    </xf>
    <xf numFmtId="0" fontId="22" fillId="8" borderId="64" xfId="0" applyFont="1" applyFill="1" applyBorder="1" applyAlignment="1">
      <alignment horizontal="left" vertical="center" wrapText="1"/>
    </xf>
    <xf numFmtId="0" fontId="22" fillId="8" borderId="64" xfId="0" applyFont="1" applyFill="1" applyBorder="1" applyAlignment="1" applyProtection="1">
      <alignment horizontal="left" vertical="center" wrapText="1"/>
      <protection locked="0"/>
    </xf>
    <xf numFmtId="0" fontId="13" fillId="8" borderId="64" xfId="0" applyFont="1" applyFill="1" applyBorder="1" applyAlignment="1" applyProtection="1">
      <alignment horizontal="center" vertical="center"/>
      <protection locked="0"/>
    </xf>
    <xf numFmtId="0" fontId="76" fillId="0" borderId="84" xfId="0" applyFont="1" applyBorder="1" applyAlignment="1" applyProtection="1">
      <alignment horizontal="center" vertical="center" wrapText="1"/>
      <protection locked="0"/>
    </xf>
    <xf numFmtId="0" fontId="13" fillId="0" borderId="84" xfId="0" applyFont="1" applyBorder="1" applyAlignment="1" applyProtection="1">
      <alignment horizontal="center" vertical="center"/>
      <protection locked="0"/>
    </xf>
    <xf numFmtId="0" fontId="10" fillId="0" borderId="85" xfId="0" applyFont="1" applyBorder="1" applyAlignment="1">
      <alignment horizontal="center" vertical="center"/>
    </xf>
    <xf numFmtId="0" fontId="17" fillId="8" borderId="0" xfId="0" applyFont="1" applyFill="1" applyAlignment="1">
      <alignment horizontal="center" vertical="center"/>
    </xf>
    <xf numFmtId="0" fontId="10" fillId="8" borderId="0" xfId="0" applyFont="1" applyFill="1" applyAlignment="1">
      <alignment vertical="center" wrapText="1"/>
    </xf>
    <xf numFmtId="0" fontId="75" fillId="8" borderId="0" xfId="0" applyFont="1" applyFill="1" applyAlignment="1">
      <alignment horizontal="center" vertical="center"/>
    </xf>
    <xf numFmtId="0" fontId="70" fillId="8" borderId="0" xfId="0" applyFont="1" applyFill="1" applyAlignment="1">
      <alignment horizontal="center" vertical="center" wrapText="1"/>
    </xf>
    <xf numFmtId="0" fontId="76" fillId="8" borderId="0" xfId="0" applyFont="1" applyFill="1" applyAlignment="1" applyProtection="1">
      <alignment horizontal="center" vertical="center" wrapText="1"/>
      <protection locked="0"/>
    </xf>
    <xf numFmtId="0" fontId="8" fillId="8" borderId="0" xfId="0" applyFont="1" applyFill="1" applyAlignment="1">
      <alignment vertical="center" wrapText="1"/>
    </xf>
    <xf numFmtId="0" fontId="24" fillId="4" borderId="2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41" fillId="8" borderId="0" xfId="0" applyFont="1" applyFill="1" applyAlignment="1">
      <alignment horizontal="left" vertical="center"/>
    </xf>
    <xf numFmtId="164" fontId="57" fillId="8" borderId="0" xfId="0" applyNumberFormat="1" applyFont="1" applyFill="1" applyAlignment="1">
      <alignment horizontal="center" vertical="center"/>
    </xf>
    <xf numFmtId="0" fontId="97" fillId="2" borderId="33" xfId="0" applyFont="1" applyFill="1" applyBorder="1" applyAlignment="1">
      <alignment horizontal="center" vertical="center" wrapText="1"/>
    </xf>
    <xf numFmtId="0" fontId="97" fillId="2" borderId="6" xfId="0" applyFont="1" applyFill="1" applyBorder="1" applyAlignment="1">
      <alignment horizontal="center" vertical="center" wrapText="1"/>
    </xf>
    <xf numFmtId="0" fontId="3" fillId="2" borderId="73" xfId="0" applyFont="1" applyFill="1" applyBorder="1" applyAlignment="1">
      <alignment horizontal="center" vertical="center" wrapText="1"/>
    </xf>
    <xf numFmtId="0" fontId="57" fillId="0" borderId="29" xfId="0" applyFont="1" applyBorder="1" applyAlignment="1">
      <alignment horizontal="center" vertical="center"/>
    </xf>
    <xf numFmtId="0" fontId="10" fillId="0" borderId="89" xfId="0" applyFont="1" applyBorder="1" applyAlignment="1">
      <alignment horizontal="center" vertical="center"/>
    </xf>
    <xf numFmtId="0" fontId="24" fillId="8"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97" fillId="2" borderId="6" xfId="0" applyFont="1" applyFill="1" applyBorder="1" applyAlignment="1" applyProtection="1">
      <alignment horizontal="center" vertical="center" wrapText="1"/>
      <protection locked="0"/>
    </xf>
    <xf numFmtId="0" fontId="3" fillId="2" borderId="34"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42" fillId="15" borderId="0" xfId="0" applyFont="1" applyFill="1" applyAlignment="1">
      <alignment vertical="center" wrapText="1"/>
    </xf>
    <xf numFmtId="0" fontId="9" fillId="8" borderId="0" xfId="0" applyFont="1" applyFill="1" applyAlignment="1">
      <alignment vertical="center" wrapText="1"/>
    </xf>
    <xf numFmtId="0" fontId="118" fillId="8" borderId="0" xfId="0" applyFont="1" applyFill="1" applyAlignment="1">
      <alignment vertical="center"/>
    </xf>
    <xf numFmtId="0" fontId="9" fillId="8" borderId="0" xfId="0" applyFont="1" applyFill="1" applyAlignment="1" applyProtection="1">
      <alignment horizontal="center"/>
      <protection locked="0"/>
    </xf>
    <xf numFmtId="0" fontId="68" fillId="8" borderId="0" xfId="0" applyFont="1" applyFill="1" applyAlignment="1">
      <alignment horizontal="center" vertical="center"/>
    </xf>
    <xf numFmtId="0" fontId="68" fillId="8" borderId="0" xfId="0" applyFont="1" applyFill="1" applyProtection="1">
      <protection locked="0"/>
    </xf>
    <xf numFmtId="0" fontId="68" fillId="8" borderId="0" xfId="0" applyFont="1" applyFill="1" applyAlignment="1" applyProtection="1">
      <alignment horizontal="center"/>
      <protection locked="0"/>
    </xf>
    <xf numFmtId="0" fontId="45" fillId="3" borderId="90" xfId="0" applyFont="1" applyFill="1" applyBorder="1" applyAlignment="1" applyProtection="1">
      <alignment vertical="center"/>
      <protection locked="0"/>
    </xf>
    <xf numFmtId="0" fontId="24" fillId="3" borderId="91" xfId="0" applyFont="1" applyFill="1" applyBorder="1" applyAlignment="1">
      <alignment horizontal="center" vertical="center" wrapText="1"/>
    </xf>
    <xf numFmtId="0" fontId="3" fillId="8" borderId="0" xfId="0" applyFont="1" applyFill="1" applyAlignment="1" applyProtection="1">
      <alignment horizontal="center" vertical="center" wrapText="1"/>
      <protection locked="0"/>
    </xf>
    <xf numFmtId="0" fontId="116" fillId="8" borderId="0" xfId="0" applyFont="1" applyFill="1" applyAlignment="1" applyProtection="1">
      <alignment horizontal="center" vertical="center"/>
      <protection locked="0"/>
    </xf>
    <xf numFmtId="0" fontId="57" fillId="8" borderId="0" xfId="0" applyFont="1" applyFill="1" applyAlignment="1" applyProtection="1">
      <alignment horizontal="center" vertical="center" wrapText="1"/>
      <protection locked="0"/>
    </xf>
    <xf numFmtId="0" fontId="18" fillId="8" borderId="0" xfId="0" applyFont="1" applyFill="1" applyAlignment="1">
      <alignment horizontal="center" vertical="center" wrapText="1"/>
    </xf>
    <xf numFmtId="0" fontId="26" fillId="10" borderId="42" xfId="0" applyFont="1" applyFill="1" applyBorder="1" applyAlignment="1" applyProtection="1">
      <alignment horizontal="center" vertical="center"/>
      <protection locked="0"/>
    </xf>
    <xf numFmtId="0" fontId="26" fillId="8" borderId="0" xfId="0" applyFont="1" applyFill="1" applyAlignment="1" applyProtection="1">
      <alignment vertical="center"/>
      <protection locked="0"/>
    </xf>
    <xf numFmtId="0" fontId="68" fillId="8" borderId="17" xfId="0" applyFont="1" applyFill="1" applyBorder="1" applyAlignment="1">
      <alignment horizontal="center" vertical="center"/>
    </xf>
    <xf numFmtId="0" fontId="41" fillId="8" borderId="0" xfId="0" applyFont="1" applyFill="1" applyAlignment="1">
      <alignment horizontal="left" vertical="center" wrapText="1"/>
    </xf>
    <xf numFmtId="0" fontId="34" fillId="7" borderId="23" xfId="0" applyFont="1" applyFill="1" applyBorder="1" applyAlignment="1">
      <alignment horizontal="center" vertical="center"/>
    </xf>
    <xf numFmtId="0" fontId="34" fillId="7" borderId="23" xfId="0" applyFont="1" applyFill="1" applyBorder="1" applyAlignment="1">
      <alignment horizontal="center" vertical="center" wrapText="1"/>
    </xf>
    <xf numFmtId="0" fontId="41" fillId="0" borderId="7" xfId="0" applyFont="1" applyBorder="1" applyAlignment="1">
      <alignment horizontal="left" vertical="center" indent="1"/>
    </xf>
    <xf numFmtId="0" fontId="8" fillId="8" borderId="0" xfId="0" applyFont="1" applyFill="1" applyAlignment="1">
      <alignment horizontal="center" vertical="center" wrapText="1"/>
    </xf>
    <xf numFmtId="0" fontId="127" fillId="8" borderId="0" xfId="0" applyFont="1" applyFill="1" applyAlignment="1" applyProtection="1">
      <alignment horizontal="center"/>
      <protection locked="0"/>
    </xf>
    <xf numFmtId="0" fontId="26" fillId="8" borderId="0" xfId="0" applyFont="1" applyFill="1" applyAlignment="1" applyProtection="1">
      <alignment horizontal="center" vertical="center"/>
      <protection locked="0"/>
    </xf>
    <xf numFmtId="0" fontId="26" fillId="8" borderId="0" xfId="0" applyFont="1" applyFill="1" applyAlignment="1">
      <alignment horizontal="center" vertical="center"/>
    </xf>
    <xf numFmtId="0" fontId="26" fillId="8" borderId="0" xfId="0" applyFont="1" applyFill="1" applyAlignment="1" applyProtection="1">
      <alignment horizontal="center"/>
      <protection locked="0"/>
    </xf>
    <xf numFmtId="0" fontId="128" fillId="8" borderId="0" xfId="0" applyFont="1" applyFill="1" applyAlignment="1">
      <alignment wrapText="1"/>
    </xf>
    <xf numFmtId="0" fontId="24" fillId="8" borderId="0" xfId="0" applyFont="1" applyFill="1" applyAlignment="1" applyProtection="1">
      <alignment horizontal="center" vertical="center"/>
      <protection locked="0"/>
    </xf>
    <xf numFmtId="0" fontId="48" fillId="8" borderId="0" xfId="0"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35" fillId="8" borderId="0" xfId="0" applyFont="1" applyFill="1" applyAlignment="1" applyProtection="1">
      <alignment vertical="center"/>
      <protection locked="0"/>
    </xf>
    <xf numFmtId="0" fontId="86" fillId="8" borderId="0" xfId="0" applyFont="1" applyFill="1" applyProtection="1">
      <protection locked="0"/>
    </xf>
    <xf numFmtId="0" fontId="8" fillId="3" borderId="37" xfId="0" applyFont="1" applyFill="1" applyBorder="1" applyAlignment="1">
      <alignment horizontal="center" vertical="center"/>
    </xf>
    <xf numFmtId="0" fontId="8" fillId="5" borderId="0" xfId="0" applyFont="1" applyFill="1" applyAlignment="1">
      <alignment horizontal="center" vertical="center"/>
    </xf>
    <xf numFmtId="0" fontId="8" fillId="5" borderId="1" xfId="0" applyFont="1" applyFill="1" applyBorder="1" applyAlignment="1">
      <alignment horizontal="center" vertical="center"/>
    </xf>
    <xf numFmtId="0" fontId="82" fillId="8" borderId="0" xfId="0" applyFont="1" applyFill="1" applyAlignment="1" applyProtection="1">
      <alignment horizontal="left" vertical="top" wrapText="1"/>
      <protection locked="0"/>
    </xf>
    <xf numFmtId="0" fontId="11" fillId="7" borderId="65" xfId="0" applyFont="1" applyFill="1" applyBorder="1" applyAlignment="1">
      <alignment horizontal="left" vertical="center" wrapText="1"/>
    </xf>
    <xf numFmtId="0" fontId="3" fillId="2" borderId="19" xfId="0" applyFont="1" applyFill="1" applyBorder="1" applyAlignment="1">
      <alignment horizontal="center" vertical="center" wrapText="1"/>
    </xf>
    <xf numFmtId="0" fontId="18" fillId="7" borderId="29" xfId="0" applyFont="1" applyFill="1" applyBorder="1" applyAlignment="1">
      <alignment horizontal="left" vertical="center" wrapText="1"/>
    </xf>
    <xf numFmtId="0" fontId="11" fillId="8" borderId="39" xfId="0" applyFont="1" applyFill="1" applyBorder="1" applyAlignment="1" applyProtection="1">
      <alignment horizontal="left" vertical="top" wrapText="1"/>
      <protection locked="0"/>
    </xf>
    <xf numFmtId="0" fontId="0" fillId="8" borderId="0" xfId="0" applyFill="1" applyAlignment="1" applyProtection="1">
      <alignment horizontal="left" wrapText="1"/>
      <protection locked="0"/>
    </xf>
    <xf numFmtId="0" fontId="61" fillId="8" borderId="0" xfId="0" applyFont="1" applyFill="1" applyAlignment="1" applyProtection="1">
      <alignment horizontal="left" vertical="top" wrapText="1"/>
      <protection locked="0"/>
    </xf>
    <xf numFmtId="0" fontId="83" fillId="8" borderId="0" xfId="0" applyFont="1" applyFill="1" applyAlignment="1" applyProtection="1">
      <alignment horizontal="left" vertical="center" wrapText="1"/>
      <protection locked="0"/>
    </xf>
    <xf numFmtId="0" fontId="11" fillId="7" borderId="29" xfId="0" applyFont="1" applyFill="1" applyBorder="1" applyAlignment="1">
      <alignment horizontal="left" vertical="center" wrapText="1"/>
    </xf>
    <xf numFmtId="0" fontId="2" fillId="8" borderId="0" xfId="0" applyFont="1" applyFill="1" applyAlignment="1" applyProtection="1">
      <alignment vertical="center" wrapText="1"/>
      <protection locked="0"/>
    </xf>
    <xf numFmtId="0" fontId="26" fillId="0" borderId="0" xfId="0" applyFont="1" applyProtection="1">
      <protection locked="0"/>
    </xf>
    <xf numFmtId="0" fontId="78" fillId="0" borderId="0" xfId="0" applyFont="1" applyAlignment="1" applyProtection="1">
      <alignment vertical="center"/>
      <protection locked="0"/>
    </xf>
    <xf numFmtId="0" fontId="5" fillId="0" borderId="0" xfId="0" applyFont="1" applyAlignment="1" applyProtection="1">
      <alignment horizontal="left" vertical="center" wrapText="1"/>
      <protection locked="0"/>
    </xf>
    <xf numFmtId="0" fontId="122" fillId="0" borderId="0" xfId="0" applyFont="1" applyAlignment="1">
      <alignment horizontal="left" vertical="center" wrapText="1"/>
    </xf>
    <xf numFmtId="0" fontId="18" fillId="0" borderId="0" xfId="0" applyFont="1" applyAlignment="1">
      <alignment horizontal="left" vertical="center" wrapText="1"/>
    </xf>
    <xf numFmtId="0" fontId="11" fillId="0" borderId="0" xfId="0" applyFont="1" applyAlignment="1" applyProtection="1">
      <alignment horizontal="left" vertical="center" wrapText="1"/>
      <protection locked="0"/>
    </xf>
    <xf numFmtId="0" fontId="24" fillId="0" borderId="0" xfId="0" applyFont="1" applyAlignment="1">
      <alignment horizontal="center" vertical="center"/>
    </xf>
    <xf numFmtId="0" fontId="69" fillId="0" borderId="0" xfId="0" applyFont="1" applyAlignment="1">
      <alignment horizontal="left" vertical="center" wrapText="1"/>
    </xf>
    <xf numFmtId="0" fontId="18" fillId="0" borderId="0" xfId="0" applyFont="1" applyAlignment="1">
      <alignment vertical="center" wrapText="1"/>
    </xf>
    <xf numFmtId="0" fontId="28" fillId="0" borderId="0" xfId="0" applyFont="1" applyAlignment="1">
      <alignment horizontal="left" vertical="center" wrapText="1"/>
    </xf>
    <xf numFmtId="0" fontId="73" fillId="0" borderId="0" xfId="0" applyFont="1" applyAlignment="1">
      <alignment vertical="center"/>
    </xf>
    <xf numFmtId="0" fontId="26" fillId="0" borderId="0" xfId="0" applyFont="1" applyAlignment="1" applyProtection="1">
      <alignment horizontal="left"/>
      <protection locked="0"/>
    </xf>
    <xf numFmtId="49" fontId="15" fillId="0" borderId="0" xfId="0" applyNumberFormat="1" applyFont="1" applyAlignment="1">
      <alignment horizontal="left" vertical="center"/>
    </xf>
    <xf numFmtId="0" fontId="17" fillId="0" borderId="0" xfId="0" applyFont="1" applyAlignment="1">
      <alignment horizontal="center" vertical="center"/>
    </xf>
    <xf numFmtId="49" fontId="15" fillId="0" borderId="0" xfId="0" applyNumberFormat="1" applyFont="1" applyAlignment="1">
      <alignment horizontal="left"/>
    </xf>
    <xf numFmtId="49" fontId="15" fillId="0" borderId="0" xfId="0" applyNumberFormat="1" applyFont="1" applyAlignment="1">
      <alignment vertical="center"/>
    </xf>
    <xf numFmtId="0" fontId="24" fillId="0" borderId="0" xfId="0" applyFont="1" applyAlignment="1">
      <alignment vertical="center" wrapText="1"/>
    </xf>
    <xf numFmtId="0" fontId="17" fillId="0" borderId="0" xfId="0" applyFont="1" applyAlignment="1">
      <alignment horizontal="center" vertical="center" wrapText="1"/>
    </xf>
    <xf numFmtId="0" fontId="24" fillId="0" borderId="0" xfId="0" applyFont="1" applyAlignment="1" applyProtection="1">
      <alignment vertical="top" wrapText="1"/>
      <protection locked="0"/>
    </xf>
    <xf numFmtId="0" fontId="17" fillId="0" borderId="0" xfId="0" applyFont="1" applyAlignment="1">
      <alignment vertical="center" wrapText="1"/>
    </xf>
    <xf numFmtId="0" fontId="8"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97" fillId="0" borderId="0" xfId="0" applyFont="1" applyAlignment="1">
      <alignment vertical="center" wrapText="1"/>
    </xf>
    <xf numFmtId="0" fontId="69" fillId="0" borderId="0" xfId="0" applyFont="1" applyAlignment="1">
      <alignment horizontal="center" vertical="center"/>
    </xf>
    <xf numFmtId="0" fontId="120" fillId="0" borderId="0" xfId="0" applyFont="1" applyAlignment="1" applyProtection="1">
      <alignment horizontal="center" vertical="center"/>
      <protection locked="0"/>
    </xf>
    <xf numFmtId="0" fontId="41"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67"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vertical="center"/>
    </xf>
    <xf numFmtId="0" fontId="79" fillId="0" borderId="0" xfId="0" applyFont="1" applyAlignment="1">
      <alignment horizontal="center" vertical="center"/>
    </xf>
    <xf numFmtId="0" fontId="123"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112" fillId="0" borderId="0" xfId="0" applyFont="1" applyAlignment="1">
      <alignment horizontal="center" vertical="center"/>
    </xf>
    <xf numFmtId="0" fontId="6" fillId="0" borderId="0" xfId="0" applyFont="1" applyAlignment="1" applyProtection="1">
      <alignment vertical="center"/>
      <protection locked="0"/>
    </xf>
    <xf numFmtId="49" fontId="69" fillId="0" borderId="0" xfId="0" applyNumberFormat="1" applyFont="1" applyAlignment="1">
      <alignment horizontal="center" vertical="center"/>
    </xf>
    <xf numFmtId="49" fontId="79" fillId="0" borderId="0" xfId="0" applyNumberFormat="1" applyFont="1" applyAlignment="1">
      <alignment horizontal="center" vertical="center"/>
    </xf>
    <xf numFmtId="0" fontId="123" fillId="0" borderId="0" xfId="0" applyFont="1" applyAlignment="1">
      <alignment horizontal="center" vertical="center"/>
    </xf>
    <xf numFmtId="2" fontId="10" fillId="0" borderId="0" xfId="0" applyNumberFormat="1" applyFont="1" applyAlignment="1">
      <alignment horizontal="center" vertical="center"/>
    </xf>
    <xf numFmtId="0" fontId="28" fillId="0" borderId="0" xfId="0" applyFont="1" applyAlignment="1">
      <alignment vertical="top"/>
    </xf>
    <xf numFmtId="0" fontId="11" fillId="15" borderId="0" xfId="0" applyFont="1" applyFill="1" applyAlignment="1">
      <alignment vertical="top"/>
    </xf>
    <xf numFmtId="0" fontId="74" fillId="15" borderId="0" xfId="0" applyFont="1" applyFill="1" applyAlignment="1">
      <alignment vertical="top"/>
    </xf>
    <xf numFmtId="0" fontId="28" fillId="15" borderId="0" xfId="0" applyFont="1" applyFill="1" applyAlignment="1">
      <alignment vertical="top"/>
    </xf>
    <xf numFmtId="0" fontId="108" fillId="15" borderId="0" xfId="0" applyFont="1" applyFill="1" applyAlignment="1">
      <alignment vertical="top"/>
    </xf>
    <xf numFmtId="0" fontId="107" fillId="0" borderId="0" xfId="0" applyFont="1" applyAlignment="1">
      <alignment vertical="top"/>
    </xf>
    <xf numFmtId="0" fontId="18" fillId="15" borderId="0" xfId="0" applyFont="1" applyFill="1" applyAlignment="1">
      <alignment vertical="top" wrapText="1"/>
    </xf>
    <xf numFmtId="0" fontId="11" fillId="20" borderId="0" xfId="0" applyFont="1" applyFill="1" applyAlignment="1">
      <alignment vertical="center"/>
    </xf>
    <xf numFmtId="0" fontId="107" fillId="0" borderId="0" xfId="0" applyFont="1" applyAlignment="1">
      <alignment vertical="center" wrapText="1"/>
    </xf>
    <xf numFmtId="0" fontId="108" fillId="0" borderId="0" xfId="0" applyFont="1" applyAlignment="1">
      <alignment vertical="center" wrapText="1"/>
    </xf>
    <xf numFmtId="0" fontId="108" fillId="15" borderId="0" xfId="0" applyFont="1" applyFill="1" applyAlignment="1">
      <alignment vertical="top" wrapText="1"/>
    </xf>
    <xf numFmtId="0" fontId="129" fillId="15" borderId="0" xfId="0" applyFont="1" applyFill="1" applyAlignment="1">
      <alignment vertical="top"/>
    </xf>
    <xf numFmtId="0" fontId="11" fillId="0" borderId="0" xfId="0" applyFont="1" applyAlignment="1">
      <alignment horizontal="left" vertical="top" wrapText="1"/>
    </xf>
    <xf numFmtId="0" fontId="40" fillId="0" borderId="0" xfId="0" applyFont="1" applyAlignment="1">
      <alignment vertical="top"/>
    </xf>
    <xf numFmtId="0" fontId="11" fillId="15" borderId="0" xfId="0" applyFont="1" applyFill="1" applyAlignment="1">
      <alignment vertical="top" wrapText="1"/>
    </xf>
    <xf numFmtId="0" fontId="130" fillId="0" borderId="0" xfId="0" applyFont="1" applyAlignment="1">
      <alignment vertical="center" wrapText="1"/>
    </xf>
    <xf numFmtId="0" fontId="108" fillId="0" borderId="0" xfId="0" applyFont="1" applyAlignment="1">
      <alignment horizontal="left" vertical="top" wrapText="1"/>
    </xf>
    <xf numFmtId="0" fontId="130" fillId="0" borderId="0" xfId="0" applyFont="1" applyAlignment="1">
      <alignment wrapText="1"/>
    </xf>
    <xf numFmtId="0" fontId="130" fillId="0" borderId="0" xfId="0" applyFont="1" applyAlignment="1">
      <alignment vertical="top" wrapText="1"/>
    </xf>
    <xf numFmtId="0" fontId="109" fillId="15" borderId="0" xfId="0" applyFont="1" applyFill="1" applyAlignment="1">
      <alignment vertical="top" wrapText="1"/>
    </xf>
    <xf numFmtId="0" fontId="42" fillId="16" borderId="64" xfId="0" applyFont="1" applyFill="1" applyBorder="1" applyAlignment="1" applyProtection="1">
      <alignment horizontal="center" vertical="center" textRotation="90" wrapText="1"/>
      <protection locked="0"/>
    </xf>
    <xf numFmtId="0" fontId="24" fillId="5" borderId="30" xfId="0" applyFont="1" applyFill="1" applyBorder="1" applyAlignment="1">
      <alignment horizontal="left" vertical="top" wrapText="1"/>
    </xf>
    <xf numFmtId="0" fontId="24" fillId="5" borderId="0" xfId="0" applyFont="1" applyFill="1" applyAlignment="1">
      <alignment horizontal="left" vertical="top" wrapText="1"/>
    </xf>
    <xf numFmtId="0" fontId="97" fillId="2" borderId="31" xfId="0" applyFont="1" applyFill="1" applyBorder="1" applyAlignment="1">
      <alignment horizontal="left" vertical="center" wrapText="1"/>
    </xf>
    <xf numFmtId="0" fontId="24" fillId="5" borderId="6" xfId="0" applyFont="1" applyFill="1" applyBorder="1" applyAlignment="1">
      <alignment vertical="top" wrapText="1"/>
    </xf>
    <xf numFmtId="0" fontId="24" fillId="4" borderId="0" xfId="0" applyFont="1" applyFill="1" applyAlignment="1">
      <alignment horizontal="center" vertical="center" wrapText="1"/>
    </xf>
    <xf numFmtId="0" fontId="3" fillId="2" borderId="9" xfId="0" applyFont="1" applyFill="1" applyBorder="1" applyAlignment="1">
      <alignment horizontal="center" vertical="center" wrapText="1"/>
    </xf>
    <xf numFmtId="0" fontId="17" fillId="8" borderId="0" xfId="0" applyFont="1" applyFill="1" applyAlignment="1">
      <alignment horizontal="left" vertical="center"/>
    </xf>
    <xf numFmtId="0" fontId="17" fillId="8" borderId="0" xfId="0" applyFont="1" applyFill="1" applyAlignment="1">
      <alignment horizontal="center" vertical="center" wrapText="1"/>
    </xf>
    <xf numFmtId="0" fontId="73" fillId="8" borderId="0" xfId="0" applyFont="1" applyFill="1" applyAlignment="1">
      <alignment horizontal="left" vertical="center"/>
    </xf>
    <xf numFmtId="0" fontId="35" fillId="2" borderId="6" xfId="0" applyFont="1" applyFill="1" applyBorder="1" applyAlignment="1">
      <alignment vertical="center"/>
    </xf>
    <xf numFmtId="0" fontId="35" fillId="2" borderId="6" xfId="0" applyFont="1" applyFill="1" applyBorder="1" applyAlignment="1">
      <alignment horizontal="center" vertical="center"/>
    </xf>
    <xf numFmtId="0" fontId="35" fillId="2" borderId="5" xfId="0" applyFont="1" applyFill="1" applyBorder="1" applyAlignment="1">
      <alignment vertical="center" wrapText="1"/>
    </xf>
    <xf numFmtId="0" fontId="41" fillId="7" borderId="65" xfId="0" applyFont="1" applyFill="1" applyBorder="1" applyAlignment="1">
      <alignment horizontal="left" vertical="center" wrapText="1"/>
    </xf>
    <xf numFmtId="0" fontId="24" fillId="8" borderId="0" xfId="0" applyFont="1" applyFill="1" applyProtection="1">
      <protection locked="0"/>
    </xf>
    <xf numFmtId="0" fontId="24" fillId="8" borderId="0" xfId="0" applyFont="1" applyFill="1" applyAlignment="1" applyProtection="1">
      <alignment wrapText="1"/>
      <protection locked="0"/>
    </xf>
    <xf numFmtId="0" fontId="132" fillId="8" borderId="0" xfId="0" applyFont="1" applyFill="1" applyAlignment="1" applyProtection="1">
      <alignment horizontal="left" indent="7"/>
      <protection locked="0"/>
    </xf>
    <xf numFmtId="0" fontId="24" fillId="8" borderId="0" xfId="0" applyFont="1" applyFill="1"/>
    <xf numFmtId="0" fontId="24" fillId="0" borderId="0" xfId="0" applyFont="1" applyAlignment="1" applyProtection="1">
      <alignment horizontal="left"/>
      <protection locked="0"/>
    </xf>
    <xf numFmtId="0" fontId="24" fillId="8" borderId="0" xfId="0" applyFont="1" applyFill="1" applyAlignment="1" applyProtection="1">
      <alignment horizontal="left"/>
      <protection locked="0"/>
    </xf>
    <xf numFmtId="0" fontId="17" fillId="4" borderId="0" xfId="0" applyFont="1" applyFill="1" applyAlignment="1">
      <alignment horizontal="center" vertical="center" wrapText="1"/>
    </xf>
    <xf numFmtId="0" fontId="3" fillId="2" borderId="0" xfId="0" applyFont="1" applyFill="1" applyAlignment="1">
      <alignment horizontal="center" vertical="center" wrapText="1"/>
    </xf>
    <xf numFmtId="0" fontId="73" fillId="7" borderId="65" xfId="0" applyFont="1" applyFill="1" applyBorder="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vertical="center" wrapText="1"/>
    </xf>
    <xf numFmtId="0" fontId="41" fillId="8" borderId="0" xfId="0" applyFont="1" applyFill="1" applyAlignment="1">
      <alignment horizontal="center" vertical="center" wrapText="1"/>
    </xf>
    <xf numFmtId="0" fontId="35" fillId="2" borderId="40" xfId="0" applyFont="1" applyFill="1" applyBorder="1" applyAlignment="1">
      <alignment horizontal="center" vertical="center"/>
    </xf>
    <xf numFmtId="0" fontId="125" fillId="8" borderId="0" xfId="0" applyFont="1" applyFill="1" applyAlignment="1" applyProtection="1">
      <alignment horizontal="left" indent="7"/>
      <protection locked="0"/>
    </xf>
    <xf numFmtId="0" fontId="23" fillId="8" borderId="0" xfId="0" applyFont="1" applyFill="1" applyAlignment="1">
      <alignment horizontal="left" vertical="center"/>
    </xf>
    <xf numFmtId="0" fontId="24" fillId="8" borderId="0" xfId="0" applyFont="1" applyFill="1" applyAlignment="1">
      <alignment horizontal="left" vertical="top" wrapText="1"/>
    </xf>
    <xf numFmtId="0" fontId="35" fillId="8" borderId="0" xfId="0" applyFont="1" applyFill="1" applyAlignment="1">
      <alignment horizontal="center" vertical="center"/>
    </xf>
    <xf numFmtId="0" fontId="35" fillId="8" borderId="0" xfId="0" applyFont="1" applyFill="1" applyAlignment="1">
      <alignment vertical="center" wrapText="1"/>
    </xf>
    <xf numFmtId="0" fontId="97" fillId="8" borderId="0" xfId="0" applyFont="1" applyFill="1" applyAlignment="1">
      <alignment horizontal="left" vertical="center" wrapText="1"/>
    </xf>
    <xf numFmtId="0" fontId="73" fillId="8" borderId="0" xfId="0" applyFont="1" applyFill="1" applyAlignment="1">
      <alignment horizontal="left" vertical="center" wrapText="1"/>
    </xf>
    <xf numFmtId="0" fontId="73" fillId="8" borderId="0" xfId="0" applyFont="1" applyFill="1" applyAlignment="1">
      <alignment horizontal="center" vertical="center" wrapText="1"/>
    </xf>
    <xf numFmtId="0" fontId="35" fillId="2" borderId="0" xfId="0" applyFont="1" applyFill="1" applyAlignment="1">
      <alignment horizontal="center" vertical="center" wrapText="1"/>
    </xf>
    <xf numFmtId="0" fontId="18" fillId="0" borderId="0" xfId="0" applyFont="1" applyAlignment="1">
      <alignment horizontal="center" vertical="center" wrapText="1"/>
    </xf>
    <xf numFmtId="0" fontId="11" fillId="0" borderId="0" xfId="0" applyFont="1" applyAlignment="1">
      <alignment horizontal="center" vertical="center" wrapText="1"/>
    </xf>
    <xf numFmtId="0" fontId="35" fillId="2"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34" xfId="0" applyFont="1" applyFill="1" applyBorder="1" applyAlignment="1">
      <alignment horizontal="center" vertical="center" wrapText="1"/>
    </xf>
    <xf numFmtId="49" fontId="15" fillId="8" borderId="0" xfId="0" applyNumberFormat="1" applyFont="1" applyFill="1" applyAlignment="1" applyProtection="1">
      <alignment horizontal="left" vertical="top"/>
      <protection locked="0"/>
    </xf>
    <xf numFmtId="0" fontId="24" fillId="5" borderId="72" xfId="0" applyFont="1" applyFill="1" applyBorder="1" applyAlignment="1">
      <alignment vertical="top" wrapText="1"/>
    </xf>
    <xf numFmtId="0" fontId="17" fillId="4" borderId="6" xfId="0" applyFont="1" applyFill="1" applyBorder="1" applyAlignment="1">
      <alignment horizontal="center" vertical="top" wrapText="1"/>
    </xf>
    <xf numFmtId="0" fontId="17" fillId="4" borderId="34" xfId="0" applyFont="1" applyFill="1" applyBorder="1" applyAlignment="1">
      <alignment horizontal="center" vertical="top" wrapText="1"/>
    </xf>
    <xf numFmtId="0" fontId="17" fillId="4" borderId="73" xfId="0" applyFont="1" applyFill="1" applyBorder="1" applyAlignment="1">
      <alignment horizontal="center" vertical="top" wrapText="1"/>
    </xf>
    <xf numFmtId="0" fontId="17" fillId="15" borderId="0" xfId="0" applyFont="1" applyFill="1" applyAlignment="1">
      <alignment vertical="center"/>
    </xf>
    <xf numFmtId="0" fontId="57" fillId="0" borderId="94" xfId="0" applyFont="1" applyBorder="1" applyAlignment="1">
      <alignment horizontal="center" vertical="center"/>
    </xf>
    <xf numFmtId="0" fontId="3" fillId="2" borderId="6" xfId="0" applyFont="1" applyFill="1" applyBorder="1" applyAlignment="1">
      <alignment horizontal="left" vertical="center" wrapText="1"/>
    </xf>
    <xf numFmtId="0" fontId="97" fillId="2" borderId="30" xfId="0" applyFont="1" applyFill="1" applyBorder="1" applyAlignment="1">
      <alignment horizontal="center" vertical="center" wrapText="1"/>
    </xf>
    <xf numFmtId="0" fontId="3" fillId="8" borderId="29" xfId="0" applyFont="1" applyFill="1" applyBorder="1" applyAlignment="1" applyProtection="1">
      <alignment horizontal="left" vertical="center" wrapText="1"/>
      <protection locked="0"/>
    </xf>
    <xf numFmtId="0" fontId="0" fillId="8" borderId="29" xfId="0" applyFill="1" applyBorder="1" applyAlignment="1" applyProtection="1">
      <alignment horizontal="center" vertical="center"/>
      <protection locked="0"/>
    </xf>
    <xf numFmtId="0" fontId="22" fillId="8" borderId="0" xfId="0" applyFont="1" applyFill="1" applyAlignment="1" applyProtection="1">
      <alignment horizontal="left" vertical="center" wrapText="1"/>
      <protection locked="0"/>
    </xf>
    <xf numFmtId="0" fontId="57" fillId="7" borderId="29" xfId="0" applyFont="1" applyFill="1" applyBorder="1" applyAlignment="1">
      <alignment horizontal="center" vertical="center"/>
    </xf>
    <xf numFmtId="0" fontId="86" fillId="8" borderId="27" xfId="0" applyFont="1" applyFill="1" applyBorder="1" applyAlignment="1">
      <alignment vertical="center" wrapText="1"/>
    </xf>
    <xf numFmtId="0" fontId="86" fillId="7" borderId="29" xfId="0" applyFont="1" applyFill="1" applyBorder="1" applyAlignment="1">
      <alignment horizontal="center" vertical="center" wrapText="1"/>
    </xf>
    <xf numFmtId="1" fontId="69" fillId="7" borderId="29" xfId="0" applyNumberFormat="1" applyFont="1" applyFill="1" applyBorder="1" applyAlignment="1">
      <alignment horizontal="center" vertical="center"/>
    </xf>
    <xf numFmtId="0" fontId="10" fillId="8" borderId="28" xfId="0" applyFont="1" applyFill="1" applyBorder="1" applyAlignment="1">
      <alignment horizontal="center" vertical="center"/>
    </xf>
    <xf numFmtId="0" fontId="69" fillId="7" borderId="29" xfId="0" applyFont="1" applyFill="1" applyBorder="1" applyAlignment="1">
      <alignment horizontal="center" vertical="center"/>
    </xf>
    <xf numFmtId="0" fontId="69" fillId="8" borderId="29" xfId="0" applyFont="1" applyFill="1" applyBorder="1" applyAlignment="1">
      <alignment horizontal="center" vertical="center"/>
    </xf>
    <xf numFmtId="0" fontId="76" fillId="8" borderId="27" xfId="0" applyFont="1" applyFill="1" applyBorder="1" applyAlignment="1">
      <alignment vertical="center" wrapText="1"/>
    </xf>
    <xf numFmtId="0" fontId="76" fillId="7" borderId="29" xfId="0" applyFont="1" applyFill="1" applyBorder="1" applyAlignment="1">
      <alignment horizontal="center" vertical="center" wrapText="1"/>
    </xf>
    <xf numFmtId="0" fontId="86" fillId="8" borderId="27" xfId="0" applyFont="1" applyFill="1" applyBorder="1" applyAlignment="1">
      <alignment horizontal="center" vertical="center" wrapText="1"/>
    </xf>
    <xf numFmtId="1" fontId="69" fillId="8" borderId="29" xfId="0" applyNumberFormat="1" applyFont="1" applyFill="1" applyBorder="1" applyAlignment="1">
      <alignment horizontal="center" vertical="center"/>
    </xf>
    <xf numFmtId="0" fontId="79" fillId="8" borderId="27" xfId="0" applyFont="1" applyFill="1" applyBorder="1" applyAlignment="1">
      <alignment horizontal="center" vertical="center"/>
    </xf>
    <xf numFmtId="0" fontId="76" fillId="8" borderId="27" xfId="0" applyFont="1" applyFill="1" applyBorder="1" applyAlignment="1">
      <alignment horizontal="center" vertical="center" wrapText="1"/>
    </xf>
    <xf numFmtId="0" fontId="135" fillId="8" borderId="0" xfId="0" applyFont="1" applyFill="1" applyProtection="1">
      <protection locked="0"/>
    </xf>
    <xf numFmtId="0" fontId="117" fillId="0" borderId="0" xfId="0" applyFont="1" applyAlignment="1" applyProtection="1">
      <alignment horizontal="center" vertical="center" wrapText="1"/>
      <protection locked="0"/>
    </xf>
    <xf numFmtId="0" fontId="35" fillId="0" borderId="0" xfId="0" applyFont="1"/>
    <xf numFmtId="0" fontId="42" fillId="0" borderId="0" xfId="0" applyFont="1" applyProtection="1">
      <protection locked="0"/>
    </xf>
    <xf numFmtId="0" fontId="116" fillId="0" borderId="0" xfId="0" applyFont="1" applyAlignment="1" applyProtection="1">
      <alignment horizontal="right" vertical="center"/>
      <protection locked="0"/>
    </xf>
    <xf numFmtId="0" fontId="117" fillId="0" borderId="0" xfId="0" applyFont="1" applyAlignment="1" applyProtection="1">
      <alignment vertical="center" wrapText="1"/>
      <protection locked="0"/>
    </xf>
    <xf numFmtId="0" fontId="2" fillId="8" borderId="0" xfId="0" applyFont="1" applyFill="1" applyAlignment="1" applyProtection="1">
      <alignment vertical="center"/>
      <protection locked="0"/>
    </xf>
    <xf numFmtId="0" fontId="59" fillId="0" borderId="0" xfId="0" applyFont="1"/>
    <xf numFmtId="0" fontId="18" fillId="7" borderId="95" xfId="0" applyFont="1" applyFill="1" applyBorder="1" applyAlignment="1" applyProtection="1">
      <alignment vertical="center" wrapText="1"/>
      <protection locked="0"/>
    </xf>
    <xf numFmtId="0" fontId="136" fillId="0" borderId="0" xfId="0" applyFont="1" applyAlignment="1">
      <alignment wrapText="1"/>
    </xf>
    <xf numFmtId="0" fontId="18" fillId="7" borderId="0" xfId="0" applyFont="1" applyFill="1" applyAlignment="1">
      <alignment wrapText="1"/>
    </xf>
    <xf numFmtId="0" fontId="11" fillId="0" borderId="0" xfId="0" applyFont="1" applyAlignment="1">
      <alignment wrapText="1"/>
    </xf>
    <xf numFmtId="0" fontId="136" fillId="0" borderId="0" xfId="0" applyFont="1" applyAlignment="1">
      <alignment vertical="center" wrapText="1"/>
    </xf>
    <xf numFmtId="0" fontId="137" fillId="0" borderId="0" xfId="0" applyFont="1" applyAlignment="1">
      <alignment vertical="top" wrapText="1"/>
    </xf>
    <xf numFmtId="0" fontId="103" fillId="0" borderId="0" xfId="0" applyFont="1" applyAlignment="1">
      <alignment vertical="center" wrapText="1"/>
    </xf>
    <xf numFmtId="0" fontId="18" fillId="7" borderId="0" xfId="0" applyFont="1" applyFill="1" applyAlignment="1" applyProtection="1">
      <alignment vertical="center" wrapText="1"/>
      <protection locked="0"/>
    </xf>
    <xf numFmtId="0" fontId="18" fillId="7" borderId="0" xfId="0" applyFont="1" applyFill="1" applyAlignment="1" applyProtection="1">
      <alignment wrapText="1"/>
      <protection locked="0"/>
    </xf>
    <xf numFmtId="0" fontId="138" fillId="0" borderId="0" xfId="0" applyFont="1" applyAlignment="1">
      <alignment vertical="center" wrapText="1"/>
    </xf>
    <xf numFmtId="0" fontId="18" fillId="7" borderId="3" xfId="0" applyFont="1" applyFill="1" applyBorder="1" applyAlignment="1" applyProtection="1">
      <alignment horizontal="left" vertical="center" wrapText="1"/>
      <protection locked="0"/>
    </xf>
    <xf numFmtId="0" fontId="11" fillId="0" borderId="0" xfId="0" applyFont="1"/>
    <xf numFmtId="0" fontId="139" fillId="0" borderId="0" xfId="0" applyFont="1" applyAlignment="1">
      <alignment vertical="center"/>
    </xf>
    <xf numFmtId="0" fontId="140" fillId="0" borderId="0" xfId="0" applyFont="1" applyAlignment="1">
      <alignment vertical="top" wrapText="1"/>
    </xf>
    <xf numFmtId="0" fontId="18" fillId="7" borderId="0" xfId="0" applyFont="1" applyFill="1" applyAlignment="1">
      <alignment horizontal="left" vertical="top" wrapText="1"/>
    </xf>
    <xf numFmtId="0" fontId="136" fillId="0" borderId="0" xfId="0" applyFont="1" applyAlignment="1">
      <alignment horizontal="left" vertical="top" wrapText="1"/>
    </xf>
    <xf numFmtId="0" fontId="141" fillId="0" borderId="0" xfId="0" applyFont="1" applyAlignment="1">
      <alignment wrapText="1"/>
    </xf>
    <xf numFmtId="0" fontId="18" fillId="0" borderId="0" xfId="0" applyFont="1" applyAlignment="1">
      <alignment wrapText="1"/>
    </xf>
    <xf numFmtId="0" fontId="79" fillId="0" borderId="0" xfId="0" applyFont="1" applyAlignment="1">
      <alignment wrapText="1"/>
    </xf>
    <xf numFmtId="0" fontId="69" fillId="0" borderId="0" xfId="0" applyFont="1" applyAlignment="1">
      <alignment wrapText="1"/>
    </xf>
    <xf numFmtId="0" fontId="18" fillId="7" borderId="3" xfId="0" applyFont="1" applyFill="1" applyBorder="1" applyAlignment="1" applyProtection="1">
      <alignment vertical="center" wrapText="1"/>
      <protection locked="0"/>
    </xf>
    <xf numFmtId="0" fontId="18" fillId="7" borderId="0" xfId="0" applyFont="1" applyFill="1" applyAlignment="1">
      <alignment vertical="top" wrapText="1"/>
    </xf>
    <xf numFmtId="0" fontId="11" fillId="0" borderId="0" xfId="0" applyFont="1" applyAlignment="1">
      <alignment horizontal="center" vertical="center"/>
    </xf>
    <xf numFmtId="0" fontId="117" fillId="8" borderId="0" xfId="0" applyFont="1" applyFill="1" applyAlignment="1" applyProtection="1">
      <alignment vertical="center" wrapText="1"/>
      <protection locked="0"/>
    </xf>
    <xf numFmtId="0" fontId="117" fillId="8" borderId="0" xfId="0" applyFont="1" applyFill="1" applyAlignment="1" applyProtection="1">
      <alignment horizontal="center" vertical="center" wrapText="1"/>
      <protection locked="0"/>
    </xf>
    <xf numFmtId="0" fontId="74" fillId="9" borderId="0" xfId="0" applyFont="1" applyFill="1" applyAlignment="1" applyProtection="1">
      <alignment horizontal="left" vertical="center" wrapText="1"/>
      <protection locked="0"/>
    </xf>
    <xf numFmtId="0" fontId="3" fillId="9" borderId="0" xfId="0" applyFont="1" applyFill="1" applyAlignment="1" applyProtection="1">
      <alignment horizontal="center" vertical="center" wrapText="1"/>
      <protection locked="0"/>
    </xf>
    <xf numFmtId="0" fontId="125" fillId="7" borderId="29" xfId="0" applyFont="1" applyFill="1" applyBorder="1" applyAlignment="1">
      <alignment horizontal="center" vertical="center" wrapText="1"/>
    </xf>
    <xf numFmtId="0" fontId="116" fillId="9" borderId="0" xfId="0" applyFont="1" applyFill="1" applyAlignment="1" applyProtection="1">
      <alignment horizontal="left" vertical="center" wrapText="1"/>
      <protection locked="0"/>
    </xf>
    <xf numFmtId="0" fontId="74" fillId="8" borderId="0" xfId="0" applyFont="1" applyFill="1" applyAlignment="1" applyProtection="1">
      <alignment horizontal="left" vertical="center" wrapText="1"/>
      <protection locked="0"/>
    </xf>
    <xf numFmtId="0" fontId="18" fillId="7" borderId="87" xfId="0" applyFont="1" applyFill="1" applyBorder="1" applyAlignment="1">
      <alignment horizontal="left" vertical="center" wrapText="1"/>
    </xf>
    <xf numFmtId="0" fontId="125" fillId="7" borderId="96" xfId="0" applyFont="1" applyFill="1" applyBorder="1" applyAlignment="1">
      <alignment horizontal="left" vertical="center" wrapText="1"/>
    </xf>
    <xf numFmtId="0" fontId="125" fillId="7" borderId="96" xfId="0" applyFont="1" applyFill="1" applyBorder="1" applyAlignment="1">
      <alignment horizontal="center" vertical="center" wrapText="1"/>
    </xf>
    <xf numFmtId="0" fontId="18" fillId="7" borderId="94" xfId="0" applyFont="1" applyFill="1" applyBorder="1" applyAlignment="1">
      <alignment horizontal="left" vertical="center" wrapText="1"/>
    </xf>
    <xf numFmtId="0" fontId="18" fillId="7" borderId="65" xfId="0" applyFont="1" applyFill="1" applyBorder="1" applyAlignment="1">
      <alignment vertical="top" wrapText="1"/>
    </xf>
    <xf numFmtId="0" fontId="86" fillId="8" borderId="3" xfId="0" applyFont="1" applyFill="1" applyBorder="1" applyAlignment="1">
      <alignment horizontal="center" vertical="center" wrapText="1"/>
    </xf>
    <xf numFmtId="0" fontId="0" fillId="8" borderId="3" xfId="0" applyFill="1" applyBorder="1" applyAlignment="1" applyProtection="1">
      <alignment horizontal="center"/>
      <protection locked="0"/>
    </xf>
    <xf numFmtId="0" fontId="0" fillId="9" borderId="3" xfId="0" applyFill="1" applyBorder="1" applyAlignment="1">
      <alignment horizontal="center" vertical="center" wrapText="1"/>
    </xf>
    <xf numFmtId="0" fontId="86" fillId="7" borderId="3" xfId="0" applyFont="1" applyFill="1" applyBorder="1" applyAlignment="1">
      <alignment horizontal="center" vertical="center" wrapText="1"/>
    </xf>
    <xf numFmtId="0" fontId="35"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121" fillId="8" borderId="0" xfId="0" applyFont="1" applyFill="1" applyAlignment="1">
      <alignment horizontal="left" vertical="center" wrapText="1"/>
    </xf>
    <xf numFmtId="0" fontId="121" fillId="8" borderId="9" xfId="0" applyFont="1" applyFill="1" applyBorder="1" applyAlignment="1">
      <alignment horizontal="left" vertical="center" wrapText="1"/>
    </xf>
    <xf numFmtId="0" fontId="0" fillId="8" borderId="9" xfId="0" applyFill="1" applyBorder="1" applyProtection="1">
      <protection locked="0"/>
    </xf>
    <xf numFmtId="0" fontId="0" fillId="0" borderId="9" xfId="0" applyBorder="1" applyProtection="1">
      <protection locked="0"/>
    </xf>
    <xf numFmtId="0" fontId="0" fillId="8" borderId="3" xfId="0" applyFill="1" applyBorder="1" applyProtection="1">
      <protection locked="0"/>
    </xf>
    <xf numFmtId="0" fontId="0" fillId="0" borderId="3" xfId="0" applyBorder="1" applyProtection="1">
      <protection locked="0"/>
    </xf>
    <xf numFmtId="0" fontId="121" fillId="8" borderId="0" xfId="0" applyFont="1" applyFill="1" applyAlignment="1" applyProtection="1">
      <alignment horizontal="left" vertical="center"/>
      <protection locked="0"/>
    </xf>
    <xf numFmtId="0" fontId="9" fillId="8" borderId="0" xfId="0" applyFont="1" applyFill="1" applyAlignment="1" applyProtection="1">
      <alignment horizontal="left" vertical="center"/>
      <protection locked="0"/>
    </xf>
    <xf numFmtId="0" fontId="9" fillId="8" borderId="0" xfId="0" applyFont="1" applyFill="1" applyAlignment="1" applyProtection="1">
      <alignment vertical="center"/>
      <protection locked="0"/>
    </xf>
    <xf numFmtId="0" fontId="11" fillId="7" borderId="94" xfId="0" applyFont="1" applyFill="1" applyBorder="1" applyAlignment="1" applyProtection="1">
      <alignment horizontal="left" vertical="center" wrapText="1"/>
      <protection locked="0"/>
    </xf>
    <xf numFmtId="0" fontId="18" fillId="7" borderId="94" xfId="0" applyFont="1" applyFill="1" applyBorder="1" applyAlignment="1" applyProtection="1">
      <alignment horizontal="left" vertical="center" wrapText="1"/>
      <protection locked="0"/>
    </xf>
    <xf numFmtId="0" fontId="18" fillId="7" borderId="87" xfId="0" applyFont="1" applyFill="1" applyBorder="1" applyAlignment="1" applyProtection="1">
      <alignment horizontal="left" vertical="center" wrapText="1"/>
      <protection locked="0"/>
    </xf>
    <xf numFmtId="0" fontId="18" fillId="7" borderId="94" xfId="0" applyFont="1" applyFill="1" applyBorder="1" applyAlignment="1">
      <alignment horizontal="left" vertical="center"/>
    </xf>
    <xf numFmtId="0" fontId="79" fillId="8" borderId="27" xfId="0" applyFont="1" applyFill="1" applyBorder="1" applyAlignment="1">
      <alignment vertical="center" wrapText="1"/>
    </xf>
    <xf numFmtId="0" fontId="4" fillId="4" borderId="2" xfId="0" applyFont="1" applyFill="1" applyBorder="1" applyAlignment="1">
      <alignment horizontal="center" vertical="center"/>
    </xf>
    <xf numFmtId="0" fontId="4" fillId="4" borderId="0" xfId="0" applyFont="1" applyFill="1" applyAlignment="1">
      <alignment horizontal="center" vertical="center"/>
    </xf>
    <xf numFmtId="0" fontId="4" fillId="4" borderId="1" xfId="0" applyFont="1" applyFill="1" applyBorder="1" applyAlignment="1">
      <alignment horizontal="center" vertical="center"/>
    </xf>
    <xf numFmtId="0" fontId="11" fillId="7" borderId="47" xfId="0" applyFont="1" applyFill="1" applyBorder="1" applyAlignment="1">
      <alignment vertical="top" wrapText="1"/>
    </xf>
    <xf numFmtId="0" fontId="10" fillId="7" borderId="47" xfId="0" applyFont="1" applyFill="1" applyBorder="1" applyAlignment="1">
      <alignment horizontal="center" vertical="top" wrapText="1"/>
    </xf>
    <xf numFmtId="0" fontId="11" fillId="7" borderId="48" xfId="0" applyFont="1" applyFill="1" applyBorder="1" applyAlignment="1">
      <alignment vertical="top" wrapText="1"/>
    </xf>
    <xf numFmtId="0" fontId="10" fillId="7" borderId="48" xfId="0" applyFont="1" applyFill="1" applyBorder="1" applyAlignment="1">
      <alignment horizontal="center" vertical="top" wrapText="1"/>
    </xf>
    <xf numFmtId="0" fontId="10" fillId="7" borderId="49" xfId="0" applyFont="1" applyFill="1" applyBorder="1" applyAlignment="1">
      <alignment horizontal="center" vertical="top" wrapText="1"/>
    </xf>
    <xf numFmtId="0" fontId="41" fillId="0" borderId="0" xfId="0" applyFont="1" applyAlignment="1" applyProtection="1">
      <alignment horizontal="center" wrapText="1"/>
      <protection locked="0"/>
    </xf>
    <xf numFmtId="0" fontId="10" fillId="17" borderId="47" xfId="0" applyFont="1" applyFill="1" applyBorder="1" applyAlignment="1">
      <alignment horizontal="center" vertical="top" wrapText="1"/>
    </xf>
    <xf numFmtId="0" fontId="103" fillId="0" borderId="20" xfId="0" applyFont="1" applyBorder="1" applyAlignment="1">
      <alignment horizontal="left" vertical="top" wrapText="1"/>
    </xf>
    <xf numFmtId="0" fontId="14" fillId="7" borderId="9" xfId="0" applyFont="1" applyFill="1" applyBorder="1" applyAlignment="1">
      <alignment vertical="top" wrapText="1"/>
    </xf>
    <xf numFmtId="0" fontId="11" fillId="7" borderId="9" xfId="0" applyFont="1" applyFill="1" applyBorder="1" applyAlignment="1">
      <alignment horizontal="center" vertical="center"/>
    </xf>
    <xf numFmtId="0" fontId="0" fillId="7" borderId="9" xfId="0" applyFill="1" applyBorder="1" applyAlignment="1">
      <alignment horizontal="center" vertical="center"/>
    </xf>
    <xf numFmtId="0" fontId="0" fillId="7" borderId="68" xfId="0" applyFill="1" applyBorder="1" applyAlignment="1">
      <alignment horizontal="center" vertical="center"/>
    </xf>
    <xf numFmtId="0" fontId="14" fillId="7" borderId="46" xfId="0" applyFont="1" applyFill="1" applyBorder="1" applyAlignment="1">
      <alignment vertical="top" wrapText="1"/>
    </xf>
    <xf numFmtId="0" fontId="11" fillId="7" borderId="46" xfId="0" applyFont="1" applyFill="1" applyBorder="1" applyAlignment="1">
      <alignment horizontal="center" vertical="center"/>
    </xf>
    <xf numFmtId="0" fontId="0" fillId="7" borderId="46" xfId="0" applyFill="1" applyBorder="1" applyAlignment="1">
      <alignment horizontal="center" vertical="center"/>
    </xf>
    <xf numFmtId="0" fontId="0" fillId="7" borderId="99" xfId="0" applyFill="1" applyBorder="1" applyAlignment="1">
      <alignment horizontal="center" vertical="center"/>
    </xf>
    <xf numFmtId="0" fontId="3" fillId="2" borderId="92" xfId="0" applyFont="1" applyFill="1" applyBorder="1" applyAlignment="1">
      <alignment horizontal="center" vertical="center" wrapText="1"/>
    </xf>
    <xf numFmtId="0" fontId="10" fillId="8" borderId="29" xfId="0" applyFont="1" applyFill="1" applyBorder="1" applyAlignment="1">
      <alignment horizontal="center" vertical="center"/>
    </xf>
    <xf numFmtId="0" fontId="122" fillId="8" borderId="0" xfId="0" applyFont="1" applyFill="1" applyAlignment="1">
      <alignment horizontal="left" vertical="center" wrapText="1"/>
    </xf>
    <xf numFmtId="0" fontId="18" fillId="8" borderId="0" xfId="0" applyFont="1" applyFill="1" applyAlignment="1">
      <alignment horizontal="left" vertical="center" wrapText="1"/>
    </xf>
    <xf numFmtId="0" fontId="28" fillId="8" borderId="0" xfId="0" applyFont="1" applyFill="1" applyAlignment="1">
      <alignment horizontal="left" vertical="center" wrapText="1"/>
    </xf>
    <xf numFmtId="0" fontId="73" fillId="8" borderId="0" xfId="0" applyFont="1" applyFill="1" applyAlignment="1">
      <alignment vertical="center"/>
    </xf>
    <xf numFmtId="0" fontId="17" fillId="8" borderId="0" xfId="0" applyFont="1" applyFill="1" applyAlignment="1">
      <alignment vertical="center"/>
    </xf>
    <xf numFmtId="49" fontId="15" fillId="8" borderId="0" xfId="0" applyNumberFormat="1" applyFont="1" applyFill="1" applyAlignment="1">
      <alignment horizontal="left" vertical="center"/>
    </xf>
    <xf numFmtId="49" fontId="15" fillId="8" borderId="0" xfId="0" applyNumberFormat="1" applyFont="1" applyFill="1" applyAlignment="1">
      <alignment horizontal="left"/>
    </xf>
    <xf numFmtId="0" fontId="24" fillId="8" borderId="0" xfId="0" applyFont="1" applyFill="1" applyAlignment="1">
      <alignment vertical="center" wrapText="1"/>
    </xf>
    <xf numFmtId="0" fontId="17" fillId="8" borderId="0" xfId="0" applyFont="1" applyFill="1" applyAlignment="1">
      <alignment vertical="center" wrapText="1"/>
    </xf>
    <xf numFmtId="0" fontId="97" fillId="8" borderId="0" xfId="0" applyFont="1" applyFill="1" applyAlignment="1">
      <alignment vertical="center" wrapText="1"/>
    </xf>
    <xf numFmtId="0" fontId="18" fillId="8" borderId="0" xfId="0" applyFont="1" applyFill="1" applyAlignment="1">
      <alignment vertical="center" wrapText="1"/>
    </xf>
    <xf numFmtId="0" fontId="69" fillId="8" borderId="0" xfId="0" applyFont="1" applyFill="1" applyAlignment="1">
      <alignment horizontal="center" vertical="center"/>
    </xf>
    <xf numFmtId="0" fontId="120" fillId="8" borderId="0" xfId="0" applyFont="1" applyFill="1" applyAlignment="1" applyProtection="1">
      <alignment horizontal="center" vertical="center"/>
      <protection locked="0"/>
    </xf>
    <xf numFmtId="0" fontId="67" fillId="8" borderId="0" xfId="0" applyFont="1" applyFill="1" applyAlignment="1">
      <alignment horizontal="center" vertical="center"/>
    </xf>
    <xf numFmtId="0" fontId="18" fillId="8" borderId="0" xfId="0" applyFont="1" applyFill="1" applyAlignment="1">
      <alignment horizontal="center" vertical="center"/>
    </xf>
    <xf numFmtId="0" fontId="18" fillId="8" borderId="0" xfId="0" applyFont="1" applyFill="1" applyAlignment="1">
      <alignment vertical="center"/>
    </xf>
    <xf numFmtId="0" fontId="79" fillId="8" borderId="0" xfId="0" applyFont="1" applyFill="1" applyAlignment="1">
      <alignment horizontal="center" vertical="center"/>
    </xf>
    <xf numFmtId="0" fontId="123" fillId="8" borderId="0" xfId="0" applyFont="1" applyFill="1" applyAlignment="1" applyProtection="1">
      <alignment horizontal="center" vertical="center"/>
      <protection locked="0"/>
    </xf>
    <xf numFmtId="0" fontId="112" fillId="8" borderId="0" xfId="0" applyFont="1" applyFill="1" applyAlignment="1">
      <alignment horizontal="center" vertical="center"/>
    </xf>
    <xf numFmtId="49" fontId="69" fillId="8" borderId="0" xfId="0" applyNumberFormat="1" applyFont="1" applyFill="1" applyAlignment="1">
      <alignment horizontal="center" vertical="center"/>
    </xf>
    <xf numFmtId="49" fontId="79" fillId="8" borderId="0" xfId="0" applyNumberFormat="1" applyFont="1" applyFill="1" applyAlignment="1">
      <alignment horizontal="center" vertical="center"/>
    </xf>
    <xf numFmtId="0" fontId="123" fillId="8" borderId="0" xfId="0" applyFont="1" applyFill="1" applyAlignment="1">
      <alignment horizontal="center" vertical="center"/>
    </xf>
    <xf numFmtId="2" fontId="10" fillId="8" borderId="0" xfId="0" applyNumberFormat="1" applyFont="1" applyFill="1" applyAlignment="1">
      <alignment horizontal="center" vertical="center"/>
    </xf>
    <xf numFmtId="0" fontId="26" fillId="8" borderId="0" xfId="0" applyFont="1" applyFill="1" applyAlignment="1">
      <alignment horizontal="left"/>
    </xf>
    <xf numFmtId="0" fontId="24" fillId="5" borderId="32" xfId="0" applyFont="1" applyFill="1" applyBorder="1" applyAlignment="1">
      <alignment horizontal="left" vertical="top" wrapText="1"/>
    </xf>
    <xf numFmtId="0" fontId="97" fillId="2" borderId="32" xfId="0" applyFont="1" applyFill="1" applyBorder="1" applyAlignment="1">
      <alignment horizontal="left" vertical="center" wrapText="1"/>
    </xf>
    <xf numFmtId="0" fontId="24" fillId="5" borderId="19" xfId="0" applyFont="1" applyFill="1" applyBorder="1" applyAlignment="1">
      <alignment horizontal="left" vertical="top" wrapText="1"/>
    </xf>
    <xf numFmtId="0" fontId="79" fillId="7" borderId="29" xfId="0" applyFont="1" applyFill="1" applyBorder="1" applyAlignment="1">
      <alignment horizontal="center" vertical="center" wrapText="1"/>
    </xf>
    <xf numFmtId="0" fontId="79" fillId="8" borderId="29" xfId="0" applyFont="1" applyFill="1" applyBorder="1" applyAlignment="1">
      <alignment horizontal="center" vertical="center"/>
    </xf>
    <xf numFmtId="0" fontId="86" fillId="8" borderId="29" xfId="0" applyFont="1" applyFill="1" applyBorder="1" applyAlignment="1">
      <alignment horizontal="center" vertical="center" wrapText="1"/>
    </xf>
    <xf numFmtId="0" fontId="76" fillId="8" borderId="29" xfId="0" applyFont="1" applyFill="1" applyBorder="1" applyAlignment="1">
      <alignment horizontal="center" vertical="center" wrapText="1"/>
    </xf>
    <xf numFmtId="0" fontId="137" fillId="0" borderId="0" xfId="0" applyFont="1" applyAlignment="1">
      <alignment vertical="center" wrapText="1"/>
    </xf>
    <xf numFmtId="0" fontId="143" fillId="0" borderId="0" xfId="0" applyFont="1" applyAlignment="1">
      <alignment vertical="center" wrapText="1"/>
    </xf>
    <xf numFmtId="0" fontId="144" fillId="8" borderId="100" xfId="0" applyFont="1" applyFill="1" applyBorder="1" applyAlignment="1">
      <alignment vertical="center" wrapText="1"/>
    </xf>
    <xf numFmtId="0" fontId="0" fillId="0" borderId="0" xfId="0" applyAlignment="1">
      <alignment vertical="top" wrapText="1"/>
    </xf>
    <xf numFmtId="0" fontId="136" fillId="0" borderId="0" xfId="0" applyFont="1" applyAlignment="1">
      <alignment vertical="top" wrapText="1"/>
    </xf>
    <xf numFmtId="0" fontId="138" fillId="0" borderId="0" xfId="0" applyFont="1" applyAlignment="1">
      <alignment vertical="top" wrapText="1"/>
    </xf>
    <xf numFmtId="0" fontId="18" fillId="0" borderId="0" xfId="0" applyFont="1" applyAlignment="1" applyProtection="1">
      <alignment vertical="top" wrapText="1"/>
      <protection locked="0"/>
    </xf>
    <xf numFmtId="0" fontId="145" fillId="0" borderId="0" xfId="0" applyFont="1" applyAlignment="1">
      <alignment wrapText="1"/>
    </xf>
    <xf numFmtId="0" fontId="146" fillId="0" borderId="0" xfId="0" applyFont="1" applyAlignment="1">
      <alignment vertical="center" wrapText="1"/>
    </xf>
    <xf numFmtId="0" fontId="146" fillId="0" borderId="0" xfId="0" applyFont="1" applyAlignment="1">
      <alignment wrapText="1"/>
    </xf>
    <xf numFmtId="0" fontId="146" fillId="0" borderId="0" xfId="0" applyFont="1" applyAlignment="1">
      <alignment vertical="top" wrapText="1"/>
    </xf>
    <xf numFmtId="0" fontId="148" fillId="7" borderId="29" xfId="0" applyFont="1" applyFill="1" applyBorder="1" applyAlignment="1">
      <alignment horizontal="center" vertical="center" wrapText="1"/>
    </xf>
    <xf numFmtId="0" fontId="124" fillId="0" borderId="0" xfId="0" applyFont="1" applyAlignment="1">
      <alignment vertical="top" wrapText="1"/>
    </xf>
    <xf numFmtId="0" fontId="7" fillId="0" borderId="0" xfId="0" applyFont="1" applyAlignment="1">
      <alignment horizontal="center" vertical="center" wrapText="1"/>
    </xf>
    <xf numFmtId="0" fontId="7" fillId="0" borderId="0" xfId="0" applyFont="1" applyAlignment="1">
      <alignment horizontal="center" vertical="center"/>
    </xf>
    <xf numFmtId="0" fontId="146" fillId="7" borderId="94" xfId="0" applyFont="1" applyFill="1" applyBorder="1" applyAlignment="1" applyProtection="1">
      <alignment horizontal="left" vertical="center" wrapText="1"/>
      <protection locked="0"/>
    </xf>
    <xf numFmtId="0" fontId="124" fillId="7" borderId="94" xfId="0" applyFont="1" applyFill="1" applyBorder="1" applyAlignment="1" applyProtection="1">
      <alignment horizontal="left" vertical="center" wrapText="1"/>
      <protection locked="0"/>
    </xf>
    <xf numFmtId="0" fontId="124" fillId="7" borderId="94" xfId="0" applyFont="1" applyFill="1" applyBorder="1" applyAlignment="1">
      <alignment horizontal="left" vertical="center" wrapText="1"/>
    </xf>
    <xf numFmtId="0" fontId="153" fillId="7" borderId="29" xfId="0" applyFont="1" applyFill="1" applyBorder="1" applyAlignment="1">
      <alignment horizontal="center" vertical="center" wrapText="1"/>
    </xf>
    <xf numFmtId="0" fontId="153" fillId="7" borderId="96" xfId="0" applyFont="1" applyFill="1" applyBorder="1" applyAlignment="1">
      <alignment horizontal="left" vertical="center" wrapText="1"/>
    </xf>
    <xf numFmtId="0" fontId="153" fillId="7" borderId="29" xfId="0" applyFont="1" applyFill="1" applyBorder="1" applyAlignment="1">
      <alignment horizontal="left" vertical="center" wrapText="1"/>
    </xf>
    <xf numFmtId="0" fontId="153" fillId="7" borderId="92" xfId="0" applyFont="1" applyFill="1" applyBorder="1" applyAlignment="1">
      <alignment horizontal="left" vertical="center" wrapText="1"/>
    </xf>
    <xf numFmtId="0" fontId="124" fillId="0" borderId="0" xfId="0" applyFont="1" applyAlignment="1">
      <alignment horizontal="left" vertical="center" wrapText="1"/>
    </xf>
    <xf numFmtId="0" fontId="124" fillId="7" borderId="0" xfId="0" applyFont="1" applyFill="1" applyAlignment="1">
      <alignment horizontal="left" vertical="center" wrapText="1"/>
    </xf>
    <xf numFmtId="0" fontId="147" fillId="0" borderId="0" xfId="0" applyFont="1" applyAlignment="1">
      <alignment horizontal="left" vertical="center" wrapText="1"/>
    </xf>
    <xf numFmtId="0" fontId="7" fillId="0" borderId="0" xfId="0" applyFont="1" applyAlignment="1">
      <alignment horizontal="left" vertical="center"/>
    </xf>
    <xf numFmtId="0" fontId="151" fillId="0" borderId="0" xfId="0" applyFont="1" applyAlignment="1">
      <alignment horizontal="left" vertical="center"/>
    </xf>
    <xf numFmtId="0" fontId="151" fillId="8" borderId="0" xfId="0" applyFont="1" applyFill="1" applyAlignment="1">
      <alignment horizontal="left" vertical="center"/>
    </xf>
    <xf numFmtId="0" fontId="152"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left" vertical="center" wrapText="1"/>
    </xf>
    <xf numFmtId="0" fontId="146" fillId="20" borderId="0" xfId="0" applyFont="1" applyFill="1" applyAlignment="1">
      <alignment horizontal="left" vertical="center" wrapText="1"/>
    </xf>
    <xf numFmtId="0" fontId="146" fillId="20" borderId="0" xfId="0" applyFont="1" applyFill="1" applyAlignment="1">
      <alignment horizontal="left" vertical="center"/>
    </xf>
    <xf numFmtId="0" fontId="151" fillId="20" borderId="0" xfId="0" applyFont="1" applyFill="1" applyAlignment="1">
      <alignment horizontal="left" vertical="center"/>
    </xf>
    <xf numFmtId="0" fontId="151" fillId="0" borderId="0" xfId="0" applyFont="1" applyAlignment="1">
      <alignment horizontal="left" vertical="center" wrapText="1"/>
    </xf>
    <xf numFmtId="0" fontId="154" fillId="7" borderId="3" xfId="0" applyFont="1" applyFill="1" applyBorder="1" applyAlignment="1">
      <alignment horizontal="left" vertical="center" wrapText="1"/>
    </xf>
    <xf numFmtId="0" fontId="153" fillId="7" borderId="97" xfId="0" applyFont="1" applyFill="1" applyBorder="1" applyAlignment="1">
      <alignment horizontal="left" vertical="center" wrapText="1"/>
    </xf>
    <xf numFmtId="0" fontId="154" fillId="8" borderId="0" xfId="0" applyFont="1" applyFill="1" applyAlignment="1">
      <alignment horizontal="left" vertical="center" wrapText="1"/>
    </xf>
    <xf numFmtId="0" fontId="146" fillId="7" borderId="29" xfId="0" applyFont="1" applyFill="1" applyBorder="1" applyAlignment="1">
      <alignment horizontal="left" vertical="center"/>
    </xf>
    <xf numFmtId="0" fontId="155" fillId="7" borderId="29" xfId="0" applyFont="1" applyFill="1" applyBorder="1" applyAlignment="1">
      <alignment horizontal="left" vertical="center"/>
    </xf>
    <xf numFmtId="0" fontId="154" fillId="8" borderId="41" xfId="0" applyFont="1" applyFill="1" applyBorder="1" applyAlignment="1" applyProtection="1">
      <alignment horizontal="left" vertical="center"/>
      <protection locked="0"/>
    </xf>
    <xf numFmtId="0" fontId="153" fillId="7" borderId="89" xfId="0" applyFont="1" applyFill="1" applyBorder="1" applyAlignment="1">
      <alignment horizontal="left" vertical="center" wrapText="1"/>
    </xf>
    <xf numFmtId="0" fontId="151" fillId="7" borderId="29" xfId="0" applyFont="1" applyFill="1" applyBorder="1" applyAlignment="1" applyProtection="1">
      <alignment horizontal="left" vertical="center"/>
      <protection locked="0"/>
    </xf>
    <xf numFmtId="0" fontId="156" fillId="7" borderId="29" xfId="0" applyFont="1" applyFill="1" applyBorder="1" applyAlignment="1" applyProtection="1">
      <alignment horizontal="left" vertical="center"/>
      <protection locked="0"/>
    </xf>
    <xf numFmtId="0" fontId="157" fillId="7" borderId="29" xfId="0" applyFont="1" applyFill="1" applyBorder="1" applyAlignment="1" applyProtection="1">
      <alignment horizontal="left" vertical="center"/>
      <protection locked="0"/>
    </xf>
    <xf numFmtId="0" fontId="157" fillId="7" borderId="92" xfId="0" applyFont="1" applyFill="1" applyBorder="1" applyAlignment="1" applyProtection="1">
      <alignment horizontal="left" vertical="center"/>
      <protection locked="0"/>
    </xf>
    <xf numFmtId="0" fontId="153" fillId="7" borderId="93" xfId="0" applyFont="1" applyFill="1" applyBorder="1" applyAlignment="1">
      <alignment horizontal="left" vertical="center" wrapText="1"/>
    </xf>
    <xf numFmtId="0" fontId="154" fillId="8" borderId="41" xfId="0" applyFont="1" applyFill="1" applyBorder="1" applyAlignment="1" applyProtection="1">
      <alignment horizontal="left" vertical="center" wrapText="1"/>
      <protection locked="0"/>
    </xf>
    <xf numFmtId="0" fontId="149" fillId="0" borderId="0" xfId="0" applyFont="1" applyAlignment="1">
      <alignment horizontal="left" vertical="center" wrapText="1"/>
    </xf>
    <xf numFmtId="0" fontId="7" fillId="0" borderId="0" xfId="0" applyFont="1" applyAlignment="1">
      <alignment horizontal="left" vertical="center" wrapText="1"/>
    </xf>
    <xf numFmtId="0" fontId="7" fillId="20" borderId="0" xfId="0" applyFont="1" applyFill="1" applyAlignment="1">
      <alignment horizontal="left" vertical="center" wrapText="1"/>
    </xf>
    <xf numFmtId="0" fontId="150" fillId="20" borderId="0" xfId="0" applyFont="1" applyFill="1" applyAlignment="1">
      <alignment horizontal="left" vertical="center" wrapText="1"/>
    </xf>
    <xf numFmtId="0" fontId="151" fillId="7" borderId="0" xfId="0" applyFont="1" applyFill="1" applyAlignment="1">
      <alignment horizontal="left" vertical="center"/>
    </xf>
    <xf numFmtId="0" fontId="153" fillId="7" borderId="0" xfId="0" applyFont="1" applyFill="1" applyAlignment="1">
      <alignment horizontal="left" vertical="center" wrapText="1"/>
    </xf>
    <xf numFmtId="0" fontId="154" fillId="8" borderId="3" xfId="0" applyFont="1" applyFill="1" applyBorder="1" applyAlignment="1">
      <alignment horizontal="left" vertical="center" wrapText="1"/>
    </xf>
    <xf numFmtId="0" fontId="158" fillId="0" borderId="0" xfId="0" applyFont="1" applyAlignment="1">
      <alignment vertical="center" wrapText="1"/>
    </xf>
    <xf numFmtId="0" fontId="159" fillId="0" borderId="0" xfId="0" applyFont="1" applyAlignment="1">
      <alignment vertical="center" wrapText="1"/>
    </xf>
    <xf numFmtId="0" fontId="124" fillId="7" borderId="0" xfId="0" applyFont="1" applyFill="1" applyAlignment="1">
      <alignment wrapText="1"/>
    </xf>
    <xf numFmtId="0" fontId="124" fillId="7" borderId="95" xfId="0" applyFont="1" applyFill="1" applyBorder="1" applyAlignment="1" applyProtection="1">
      <alignment vertical="center" wrapText="1"/>
      <protection locked="0"/>
    </xf>
    <xf numFmtId="0" fontId="147" fillId="0" borderId="0" xfId="0" applyFont="1" applyAlignment="1">
      <alignment vertical="center" wrapText="1"/>
    </xf>
    <xf numFmtId="0" fontId="153" fillId="0" borderId="29" xfId="0" applyFont="1" applyBorder="1" applyAlignment="1">
      <alignment horizontal="left" vertical="center" wrapText="1"/>
    </xf>
    <xf numFmtId="0" fontId="154" fillId="0" borderId="3" xfId="0" applyFont="1" applyBorder="1" applyAlignment="1">
      <alignment horizontal="left" vertical="center" wrapText="1"/>
    </xf>
    <xf numFmtId="0" fontId="153" fillId="0" borderId="29" xfId="0" applyFont="1" applyBorder="1" applyAlignment="1">
      <alignment horizontal="center" vertical="center" wrapText="1"/>
    </xf>
    <xf numFmtId="0" fontId="124" fillId="0" borderId="0" xfId="0" applyFont="1" applyAlignment="1">
      <alignment wrapText="1"/>
    </xf>
    <xf numFmtId="0" fontId="124" fillId="0" borderId="95" xfId="0" applyFont="1" applyBorder="1" applyAlignment="1" applyProtection="1">
      <alignment vertical="center" wrapText="1"/>
      <protection locked="0"/>
    </xf>
    <xf numFmtId="0" fontId="147" fillId="0" borderId="0" xfId="0" applyFont="1" applyAlignment="1">
      <alignment vertical="top" wrapText="1"/>
    </xf>
    <xf numFmtId="0" fontId="160" fillId="7" borderId="0" xfId="0" applyFont="1" applyFill="1" applyAlignment="1">
      <alignment horizontal="center" vertical="center"/>
    </xf>
    <xf numFmtId="0" fontId="125" fillId="7" borderId="29" xfId="0" applyFont="1" applyFill="1" applyBorder="1" applyAlignment="1">
      <alignment horizontal="center" vertical="center"/>
    </xf>
    <xf numFmtId="0" fontId="146" fillId="0" borderId="94" xfId="0" applyFont="1" applyBorder="1" applyAlignment="1" applyProtection="1">
      <alignment horizontal="left" vertical="center" wrapText="1"/>
      <protection locked="0"/>
    </xf>
    <xf numFmtId="0" fontId="124" fillId="0" borderId="94" xfId="0" applyFont="1" applyBorder="1" applyAlignment="1" applyProtection="1">
      <alignment horizontal="left" vertical="center" wrapText="1"/>
      <protection locked="0"/>
    </xf>
    <xf numFmtId="0" fontId="124" fillId="0" borderId="94" xfId="0" applyFont="1" applyBorder="1" applyAlignment="1">
      <alignment horizontal="left" vertical="center" wrapText="1"/>
    </xf>
    <xf numFmtId="0" fontId="154" fillId="0" borderId="0" xfId="0" applyFont="1" applyAlignment="1">
      <alignment horizontal="left" vertical="center" wrapText="1"/>
    </xf>
    <xf numFmtId="0" fontId="153" fillId="0" borderId="0" xfId="0" applyFont="1" applyAlignment="1">
      <alignment horizontal="left" vertical="center" wrapText="1"/>
    </xf>
    <xf numFmtId="0" fontId="124" fillId="0" borderId="0" xfId="0" applyFont="1" applyAlignment="1" applyProtection="1">
      <alignment horizontal="left" vertical="center" wrapText="1"/>
      <protection locked="0"/>
    </xf>
    <xf numFmtId="0" fontId="155" fillId="0" borderId="0" xfId="0" applyFont="1" applyAlignment="1">
      <alignment horizontal="left" vertical="center"/>
    </xf>
    <xf numFmtId="0" fontId="154" fillId="0" borderId="0" xfId="0" applyFont="1" applyAlignment="1" applyProtection="1">
      <alignment horizontal="left" vertical="center"/>
      <protection locked="0"/>
    </xf>
    <xf numFmtId="0" fontId="151" fillId="0" borderId="0" xfId="0" applyFont="1" applyAlignment="1" applyProtection="1">
      <alignment horizontal="left" vertical="center"/>
      <protection locked="0"/>
    </xf>
    <xf numFmtId="0" fontId="156" fillId="0" borderId="0" xfId="0" applyFont="1" applyAlignment="1" applyProtection="1">
      <alignment horizontal="left" vertical="center"/>
      <protection locked="0"/>
    </xf>
    <xf numFmtId="0" fontId="157" fillId="0" borderId="0" xfId="0" applyFont="1" applyAlignment="1" applyProtection="1">
      <alignment horizontal="left" vertical="center"/>
      <protection locked="0"/>
    </xf>
    <xf numFmtId="0" fontId="154" fillId="0" borderId="0" xfId="0" applyFont="1" applyAlignment="1" applyProtection="1">
      <alignment horizontal="left" vertical="center" wrapText="1"/>
      <protection locked="0"/>
    </xf>
    <xf numFmtId="0" fontId="150" fillId="0" borderId="0" xfId="0" applyFont="1" applyAlignment="1">
      <alignment horizontal="left" vertical="center" wrapText="1"/>
    </xf>
    <xf numFmtId="0" fontId="161" fillId="0" borderId="0" xfId="0" applyFont="1" applyAlignment="1">
      <alignment vertical="center" wrapText="1"/>
    </xf>
    <xf numFmtId="0" fontId="162" fillId="0" borderId="0" xfId="0" applyFont="1" applyAlignment="1">
      <alignment vertical="center" wrapText="1"/>
    </xf>
    <xf numFmtId="0" fontId="146" fillId="17" borderId="0" xfId="0" applyFont="1" applyFill="1" applyAlignment="1">
      <alignment horizontal="left" vertical="center" wrapText="1"/>
    </xf>
    <xf numFmtId="0" fontId="146" fillId="17" borderId="0" xfId="0" applyFont="1" applyFill="1" applyAlignment="1">
      <alignment horizontal="left" vertical="center"/>
    </xf>
    <xf numFmtId="0" fontId="151" fillId="8" borderId="100" xfId="0" applyFont="1" applyFill="1" applyBorder="1" applyAlignment="1">
      <alignment vertical="center" wrapText="1"/>
    </xf>
    <xf numFmtId="0" fontId="124" fillId="7" borderId="87" xfId="0" applyFont="1" applyFill="1" applyBorder="1" applyAlignment="1" applyProtection="1">
      <alignment horizontal="left" vertical="center" wrapText="1"/>
      <protection locked="0"/>
    </xf>
    <xf numFmtId="0" fontId="124" fillId="7" borderId="0" xfId="0" applyFont="1" applyFill="1" applyAlignment="1">
      <alignment vertical="top" wrapText="1"/>
    </xf>
    <xf numFmtId="0" fontId="162" fillId="0" borderId="0" xfId="0" applyFont="1" applyAlignment="1">
      <alignment vertical="top" wrapText="1"/>
    </xf>
    <xf numFmtId="0" fontId="151" fillId="0" borderId="0" xfId="0" applyFont="1" applyAlignment="1">
      <alignment horizontal="center" vertical="center"/>
    </xf>
    <xf numFmtId="0" fontId="151" fillId="0" borderId="100" xfId="0" applyFont="1" applyBorder="1" applyAlignment="1">
      <alignment vertical="top" wrapText="1"/>
    </xf>
    <xf numFmtId="0" fontId="153" fillId="0" borderId="0" xfId="0" applyFont="1" applyAlignment="1">
      <alignment horizontal="center" vertical="center" wrapText="1"/>
    </xf>
    <xf numFmtId="0" fontId="164" fillId="0" borderId="0" xfId="0" applyFont="1" applyAlignment="1">
      <alignment horizontal="center" vertical="center"/>
    </xf>
    <xf numFmtId="0" fontId="164" fillId="0" borderId="0" xfId="0" applyFont="1" applyAlignment="1">
      <alignment horizontal="center" vertical="center" wrapText="1"/>
    </xf>
    <xf numFmtId="0" fontId="124" fillId="7" borderId="0" xfId="0" applyFont="1" applyFill="1" applyAlignment="1" applyProtection="1">
      <alignment vertical="center" wrapText="1"/>
      <protection locked="0"/>
    </xf>
    <xf numFmtId="0" fontId="124" fillId="7" borderId="0" xfId="0" applyFont="1" applyFill="1" applyAlignment="1" applyProtection="1">
      <alignment horizontal="left" vertical="center" wrapText="1"/>
      <protection locked="0"/>
    </xf>
    <xf numFmtId="0" fontId="124" fillId="0" borderId="0" xfId="0" applyFont="1" applyAlignment="1" applyProtection="1">
      <alignment vertical="center" wrapText="1"/>
      <protection locked="0"/>
    </xf>
    <xf numFmtId="0" fontId="146" fillId="0" borderId="98" xfId="0" applyFont="1" applyBorder="1" applyAlignment="1" applyProtection="1">
      <alignment horizontal="left" vertical="center" wrapText="1"/>
      <protection locked="0"/>
    </xf>
    <xf numFmtId="0" fontId="9" fillId="9" borderId="0" xfId="0" applyFont="1" applyFill="1" applyAlignment="1">
      <alignment vertical="center" wrapText="1"/>
    </xf>
    <xf numFmtId="0" fontId="116" fillId="8" borderId="0" xfId="0" applyFont="1" applyFill="1" applyAlignment="1" applyProtection="1">
      <alignment horizontal="left" vertical="center" wrapText="1"/>
      <protection locked="0"/>
    </xf>
    <xf numFmtId="0" fontId="69" fillId="7" borderId="29" xfId="0" applyFont="1" applyFill="1" applyBorder="1" applyAlignment="1">
      <alignment horizontal="left" vertical="center" wrapText="1"/>
    </xf>
    <xf numFmtId="0" fontId="124" fillId="7" borderId="0" xfId="0" applyFont="1" applyFill="1" applyAlignment="1" applyProtection="1">
      <alignment wrapText="1"/>
      <protection locked="0"/>
    </xf>
    <xf numFmtId="0" fontId="124" fillId="7" borderId="3" xfId="0" applyFont="1" applyFill="1" applyBorder="1" applyAlignment="1" applyProtection="1">
      <alignment horizontal="left" vertical="center" wrapText="1"/>
      <protection locked="0"/>
    </xf>
    <xf numFmtId="0" fontId="124" fillId="7" borderId="0" xfId="0" applyFont="1" applyFill="1" applyAlignment="1">
      <alignment vertical="center" wrapText="1"/>
    </xf>
    <xf numFmtId="0" fontId="124" fillId="0" borderId="0" xfId="0" applyFont="1" applyAlignment="1" applyProtection="1">
      <alignment vertical="top" wrapText="1"/>
      <protection locked="0"/>
    </xf>
    <xf numFmtId="0" fontId="147" fillId="0" borderId="0" xfId="0" applyFont="1" applyAlignment="1">
      <alignment wrapText="1"/>
    </xf>
    <xf numFmtId="0" fontId="158" fillId="0" borderId="0" xfId="0" applyFont="1" applyAlignment="1">
      <alignment vertical="top" wrapText="1"/>
    </xf>
    <xf numFmtId="0" fontId="124" fillId="7" borderId="65" xfId="0" applyFont="1" applyFill="1" applyBorder="1" applyAlignment="1">
      <alignment vertical="top" wrapText="1"/>
    </xf>
    <xf numFmtId="0" fontId="165" fillId="0" borderId="0" xfId="0" applyFont="1" applyAlignment="1">
      <alignment wrapText="1"/>
    </xf>
    <xf numFmtId="0" fontId="146" fillId="7" borderId="0" xfId="0" applyFont="1" applyFill="1" applyAlignment="1" applyProtection="1">
      <alignment horizontal="left" vertical="center" wrapText="1"/>
      <protection locked="0"/>
    </xf>
    <xf numFmtId="0" fontId="151" fillId="0" borderId="0" xfId="0" applyFont="1" applyAlignment="1">
      <alignment vertical="top" wrapText="1"/>
    </xf>
    <xf numFmtId="0" fontId="166" fillId="0" borderId="3" xfId="0" applyFont="1" applyBorder="1" applyAlignment="1">
      <alignment horizontal="center" vertical="center" wrapText="1"/>
    </xf>
    <xf numFmtId="0" fontId="166" fillId="0" borderId="3" xfId="0" applyFont="1" applyBorder="1" applyAlignment="1">
      <alignment horizontal="center" vertical="center"/>
    </xf>
    <xf numFmtId="0" fontId="0" fillId="10" borderId="8" xfId="0" applyFill="1" applyBorder="1" applyProtection="1">
      <protection locked="0"/>
    </xf>
    <xf numFmtId="0" fontId="13" fillId="0" borderId="103" xfId="0" applyFont="1" applyBorder="1" applyAlignment="1">
      <alignment horizontal="center" vertical="center"/>
    </xf>
    <xf numFmtId="0" fontId="13" fillId="0" borderId="104" xfId="0" applyFont="1" applyBorder="1" applyAlignment="1">
      <alignment horizontal="center" vertical="center"/>
    </xf>
    <xf numFmtId="0" fontId="13" fillId="0" borderId="105" xfId="0" applyFont="1" applyBorder="1" applyAlignment="1">
      <alignment horizontal="center" vertical="center"/>
    </xf>
    <xf numFmtId="0" fontId="13" fillId="0" borderId="106" xfId="0" applyFont="1" applyBorder="1" applyAlignment="1">
      <alignment horizontal="center" vertical="center"/>
    </xf>
    <xf numFmtId="0" fontId="13" fillId="15" borderId="107" xfId="0" applyFont="1" applyFill="1" applyBorder="1" applyAlignment="1">
      <alignment horizontal="center" vertical="center"/>
    </xf>
    <xf numFmtId="0" fontId="13" fillId="15" borderId="108" xfId="0" applyFont="1" applyFill="1" applyBorder="1" applyAlignment="1">
      <alignment horizontal="center" vertical="center"/>
    </xf>
    <xf numFmtId="0" fontId="13" fillId="15" borderId="108" xfId="0" applyFont="1" applyFill="1" applyBorder="1" applyAlignment="1" applyProtection="1">
      <alignment horizontal="center" vertical="center"/>
      <protection locked="0"/>
    </xf>
    <xf numFmtId="0" fontId="0" fillId="15" borderId="108" xfId="0" applyFill="1" applyBorder="1" applyProtection="1">
      <protection locked="0"/>
    </xf>
    <xf numFmtId="0" fontId="0" fillId="15" borderId="66" xfId="0" applyFill="1" applyBorder="1" applyProtection="1">
      <protection locked="0"/>
    </xf>
    <xf numFmtId="0" fontId="13" fillId="15" borderId="64" xfId="0" applyFont="1" applyFill="1" applyBorder="1" applyAlignment="1">
      <alignment horizontal="center" vertical="center"/>
    </xf>
    <xf numFmtId="0" fontId="13" fillId="15" borderId="109" xfId="0" applyFont="1" applyFill="1" applyBorder="1" applyAlignment="1">
      <alignment horizontal="center" vertical="center"/>
    </xf>
    <xf numFmtId="0" fontId="13" fillId="15" borderId="109" xfId="0" applyFont="1" applyFill="1" applyBorder="1" applyAlignment="1" applyProtection="1">
      <alignment horizontal="center" vertical="center"/>
      <protection locked="0"/>
    </xf>
    <xf numFmtId="0" fontId="0" fillId="15" borderId="109" xfId="0" applyFill="1" applyBorder="1" applyProtection="1">
      <protection locked="0"/>
    </xf>
    <xf numFmtId="0" fontId="34" fillId="0" borderId="21" xfId="0" applyFont="1" applyBorder="1" applyAlignment="1">
      <alignment horizontal="center" vertical="center" wrapText="1"/>
    </xf>
    <xf numFmtId="0" fontId="34" fillId="0" borderId="110" xfId="0" applyFont="1" applyBorder="1" applyAlignment="1">
      <alignment horizontal="center" vertical="center" wrapText="1"/>
    </xf>
    <xf numFmtId="0" fontId="34" fillId="0" borderId="69" xfId="0" applyFont="1" applyBorder="1" applyAlignment="1">
      <alignment horizontal="center" vertical="center" wrapText="1"/>
    </xf>
    <xf numFmtId="0" fontId="34" fillId="8" borderId="110" xfId="0" applyFont="1" applyFill="1" applyBorder="1" applyAlignment="1" applyProtection="1">
      <alignment horizontal="center" vertical="center" wrapText="1"/>
      <protection locked="0"/>
    </xf>
    <xf numFmtId="0" fontId="34" fillId="8" borderId="69" xfId="0" applyFont="1" applyFill="1" applyBorder="1" applyAlignment="1" applyProtection="1">
      <alignment vertical="center"/>
      <protection locked="0"/>
    </xf>
    <xf numFmtId="0" fontId="34" fillId="8" borderId="110" xfId="0" applyFont="1" applyFill="1" applyBorder="1" applyAlignment="1" applyProtection="1">
      <alignment horizontal="center" vertical="center"/>
      <protection locked="0"/>
    </xf>
    <xf numFmtId="0" fontId="0" fillId="15" borderId="20" xfId="0" applyFill="1" applyBorder="1" applyProtection="1">
      <protection locked="0"/>
    </xf>
    <xf numFmtId="0" fontId="41" fillId="0" borderId="0" xfId="0" applyFont="1" applyAlignment="1">
      <alignment horizontal="left" vertical="center" indent="1"/>
    </xf>
    <xf numFmtId="0" fontId="41" fillId="0" borderId="8" xfId="0" applyFont="1" applyBorder="1" applyAlignment="1">
      <alignment horizontal="left" vertical="center" indent="1"/>
    </xf>
    <xf numFmtId="0" fontId="13" fillId="0" borderId="94" xfId="0" applyFont="1" applyBorder="1" applyAlignment="1" applyProtection="1">
      <alignment horizontal="center" vertical="center"/>
      <protection locked="0"/>
    </xf>
    <xf numFmtId="0" fontId="73" fillId="7" borderId="29" xfId="0" applyFont="1" applyFill="1" applyBorder="1" applyAlignment="1">
      <alignment horizontal="center" vertical="center" wrapText="1"/>
    </xf>
    <xf numFmtId="0" fontId="41" fillId="7" borderId="87" xfId="0" applyFont="1" applyFill="1" applyBorder="1" applyAlignment="1">
      <alignment horizontal="left" vertical="center" wrapText="1"/>
    </xf>
    <xf numFmtId="0" fontId="41" fillId="7" borderId="94" xfId="0" applyFont="1" applyFill="1" applyBorder="1" applyAlignment="1">
      <alignment horizontal="left" vertical="center" wrapText="1"/>
    </xf>
    <xf numFmtId="0" fontId="25" fillId="8" borderId="0" xfId="0" applyFont="1" applyFill="1" applyAlignment="1" applyProtection="1">
      <alignment vertical="center"/>
      <protection locked="0"/>
    </xf>
    <xf numFmtId="0" fontId="8" fillId="8" borderId="30" xfId="0" applyFont="1" applyFill="1" applyBorder="1" applyAlignment="1" applyProtection="1">
      <alignment vertical="center" wrapText="1"/>
      <protection locked="0"/>
    </xf>
    <xf numFmtId="0" fontId="14" fillId="8" borderId="30" xfId="0" applyFont="1" applyFill="1" applyBorder="1" applyAlignment="1" applyProtection="1">
      <alignment vertical="center" wrapText="1"/>
      <protection locked="0"/>
    </xf>
    <xf numFmtId="0" fontId="14" fillId="8" borderId="30" xfId="0" applyFont="1" applyFill="1" applyBorder="1" applyAlignment="1" applyProtection="1">
      <alignment vertical="center"/>
      <protection locked="0"/>
    </xf>
    <xf numFmtId="0" fontId="3" fillId="2" borderId="111" xfId="0" applyFont="1" applyFill="1" applyBorder="1" applyAlignment="1">
      <alignment horizontal="center" vertical="center" wrapText="1"/>
    </xf>
    <xf numFmtId="0" fontId="42" fillId="8" borderId="0" xfId="0" applyFont="1" applyFill="1" applyAlignment="1" applyProtection="1">
      <alignment vertical="center" wrapText="1"/>
      <protection locked="0"/>
    </xf>
    <xf numFmtId="0" fontId="26" fillId="8" borderId="0" xfId="0" applyFont="1" applyFill="1" applyAlignment="1" applyProtection="1">
      <alignment horizontal="left" wrapText="1"/>
      <protection locked="0"/>
    </xf>
    <xf numFmtId="49" fontId="15" fillId="8" borderId="0" xfId="0" applyNumberFormat="1" applyFont="1" applyFill="1" applyProtection="1">
      <protection locked="0"/>
    </xf>
    <xf numFmtId="0" fontId="68" fillId="8" borderId="0" xfId="0" applyFont="1" applyFill="1" applyAlignment="1">
      <alignment horizontal="center"/>
    </xf>
    <xf numFmtId="0" fontId="41" fillId="7" borderId="0" xfId="0" applyFont="1" applyFill="1" applyAlignment="1">
      <alignment horizontal="left" wrapText="1"/>
    </xf>
    <xf numFmtId="0" fontId="68" fillId="8" borderId="17" xfId="0" applyFont="1" applyFill="1" applyBorder="1" applyAlignment="1">
      <alignment horizontal="center"/>
    </xf>
    <xf numFmtId="0" fontId="119" fillId="15" borderId="0" xfId="0" applyFont="1" applyFill="1" applyProtection="1">
      <protection locked="0"/>
    </xf>
    <xf numFmtId="0" fontId="45" fillId="8" borderId="0" xfId="0" applyFont="1" applyFill="1" applyAlignment="1" applyProtection="1">
      <alignment horizontal="center"/>
      <protection hidden="1"/>
    </xf>
    <xf numFmtId="0" fontId="26" fillId="8" borderId="0" xfId="0" applyFont="1" applyFill="1" applyProtection="1">
      <protection hidden="1"/>
    </xf>
    <xf numFmtId="0" fontId="26" fillId="8" borderId="0" xfId="0" applyFont="1" applyFill="1" applyAlignment="1" applyProtection="1">
      <alignment horizontal="center"/>
      <protection hidden="1"/>
    </xf>
    <xf numFmtId="0" fontId="42" fillId="0" borderId="0" xfId="0" applyFont="1" applyAlignment="1" applyProtection="1">
      <alignment horizontal="center" vertical="center" wrapText="1"/>
      <protection hidden="1"/>
    </xf>
    <xf numFmtId="0" fontId="26" fillId="8" borderId="0" xfId="0" applyFont="1" applyFill="1" applyProtection="1">
      <protection locked="0" hidden="1"/>
    </xf>
    <xf numFmtId="0" fontId="128" fillId="0" borderId="0" xfId="0" applyFont="1" applyAlignment="1" applyProtection="1">
      <alignment horizontal="left"/>
      <protection hidden="1"/>
    </xf>
    <xf numFmtId="0" fontId="6" fillId="8" borderId="0" xfId="0" applyFont="1" applyFill="1" applyAlignment="1" applyProtection="1">
      <alignment horizontal="left" vertical="center"/>
      <protection locked="0" hidden="1"/>
    </xf>
    <xf numFmtId="0" fontId="17" fillId="0" borderId="0" xfId="0" applyFont="1" applyAlignment="1" applyProtection="1">
      <alignment vertical="center" wrapText="1"/>
      <protection hidden="1"/>
    </xf>
    <xf numFmtId="0" fontId="61" fillId="8" borderId="7" xfId="0" applyFont="1" applyFill="1" applyBorder="1" applyAlignment="1">
      <alignment wrapText="1"/>
    </xf>
    <xf numFmtId="0" fontId="2" fillId="8" borderId="0" xfId="0" applyFont="1" applyFill="1" applyAlignment="1" applyProtection="1">
      <alignment horizontal="left"/>
      <protection locked="0"/>
    </xf>
    <xf numFmtId="0" fontId="26" fillId="0" borderId="0" xfId="0" applyFont="1" applyProtection="1">
      <protection hidden="1"/>
    </xf>
    <xf numFmtId="0" fontId="9" fillId="8" borderId="0" xfId="0" applyFont="1" applyFill="1" applyAlignment="1" applyProtection="1">
      <alignment horizontal="center"/>
      <protection hidden="1"/>
    </xf>
    <xf numFmtId="0" fontId="26" fillId="0" borderId="0" xfId="0" applyFont="1" applyAlignment="1" applyProtection="1">
      <alignment horizontal="left"/>
      <protection hidden="1"/>
    </xf>
    <xf numFmtId="0" fontId="127" fillId="8" borderId="0" xfId="0" applyFont="1" applyFill="1" applyAlignment="1" applyProtection="1">
      <alignment horizontal="center"/>
      <protection hidden="1"/>
    </xf>
    <xf numFmtId="0" fontId="3" fillId="8" borderId="0" xfId="0" applyFont="1" applyFill="1" applyAlignment="1" applyProtection="1">
      <alignment horizontal="left" vertical="center" wrapText="1"/>
      <protection hidden="1"/>
    </xf>
    <xf numFmtId="0" fontId="24" fillId="8" borderId="0" xfId="0" applyFont="1" applyFill="1" applyAlignment="1" applyProtection="1">
      <alignment horizontal="center" vertical="center"/>
      <protection hidden="1"/>
    </xf>
    <xf numFmtId="0" fontId="79" fillId="8" borderId="112" xfId="0" applyFont="1" applyFill="1" applyBorder="1" applyAlignment="1">
      <alignment vertical="center" wrapText="1"/>
    </xf>
    <xf numFmtId="0" fontId="100" fillId="8" borderId="0" xfId="0" applyFont="1" applyFill="1" applyProtection="1">
      <protection hidden="1"/>
    </xf>
    <xf numFmtId="0" fontId="26" fillId="8" borderId="0" xfId="0" applyFont="1" applyFill="1" applyAlignment="1" applyProtection="1">
      <alignment horizontal="left"/>
      <protection hidden="1"/>
    </xf>
    <xf numFmtId="0" fontId="93" fillId="8" borderId="0" xfId="0" applyFont="1" applyFill="1" applyAlignment="1" applyProtection="1">
      <alignment horizontal="left"/>
      <protection locked="0"/>
    </xf>
    <xf numFmtId="0" fontId="128" fillId="8" borderId="0" xfId="0" applyFont="1" applyFill="1" applyAlignment="1" applyProtection="1">
      <alignment vertical="top" wrapText="1"/>
      <protection locked="0"/>
    </xf>
    <xf numFmtId="0" fontId="167" fillId="8" borderId="0" xfId="0" quotePrefix="1" applyFont="1" applyFill="1" applyAlignment="1">
      <alignment vertical="center"/>
    </xf>
    <xf numFmtId="0" fontId="167" fillId="8" borderId="0" xfId="0" quotePrefix="1" applyFont="1" applyFill="1" applyAlignment="1" applyProtection="1">
      <alignment vertical="top"/>
      <protection locked="0"/>
    </xf>
    <xf numFmtId="0" fontId="169" fillId="8" borderId="0" xfId="0" quotePrefix="1" applyFont="1" applyFill="1" applyAlignment="1">
      <alignment vertical="center"/>
    </xf>
    <xf numFmtId="0" fontId="167" fillId="8" borderId="0" xfId="0" quotePrefix="1" applyFont="1" applyFill="1" applyAlignment="1">
      <alignment vertical="top"/>
    </xf>
    <xf numFmtId="0" fontId="128" fillId="8" borderId="0" xfId="0" applyFont="1" applyFill="1" applyAlignment="1" applyProtection="1">
      <alignment vertical="center" wrapText="1"/>
      <protection locked="0"/>
    </xf>
    <xf numFmtId="0" fontId="9" fillId="0" borderId="113" xfId="0" applyFont="1" applyBorder="1" applyAlignment="1" applyProtection="1">
      <alignment horizontal="center"/>
      <protection locked="0"/>
    </xf>
    <xf numFmtId="0" fontId="9" fillId="0" borderId="114" xfId="0" applyFont="1" applyBorder="1" applyAlignment="1" applyProtection="1">
      <alignment horizontal="center"/>
      <protection locked="0"/>
    </xf>
    <xf numFmtId="0" fontId="68" fillId="8" borderId="115" xfId="0" applyFont="1" applyFill="1" applyBorder="1" applyAlignment="1">
      <alignment horizontal="center" vertical="center"/>
    </xf>
    <xf numFmtId="0" fontId="75" fillId="7" borderId="65" xfId="0" applyFont="1" applyFill="1" applyBorder="1" applyAlignment="1" applyProtection="1">
      <alignment horizontal="center" vertical="center"/>
      <protection locked="0"/>
    </xf>
    <xf numFmtId="1" fontId="79" fillId="8" borderId="29" xfId="0" applyNumberFormat="1" applyFont="1" applyFill="1" applyBorder="1" applyAlignment="1">
      <alignment horizontal="center" vertical="center"/>
    </xf>
    <xf numFmtId="0" fontId="13" fillId="8" borderId="28" xfId="0" applyFont="1" applyFill="1" applyBorder="1" applyAlignment="1">
      <alignment horizontal="center" vertical="center"/>
    </xf>
    <xf numFmtId="0" fontId="0" fillId="8" borderId="27" xfId="0" applyFill="1" applyBorder="1" applyAlignment="1">
      <alignment horizontal="center" vertical="center"/>
    </xf>
    <xf numFmtId="0" fontId="75" fillId="7" borderId="96" xfId="0" applyFont="1" applyFill="1" applyBorder="1" applyAlignment="1" applyProtection="1">
      <alignment horizontal="center" vertical="center"/>
      <protection locked="0"/>
    </xf>
    <xf numFmtId="0" fontId="75" fillId="7" borderId="29" xfId="0" applyFont="1" applyFill="1" applyBorder="1" applyAlignment="1" applyProtection="1">
      <alignment horizontal="center" vertical="center"/>
      <protection locked="0"/>
    </xf>
    <xf numFmtId="0" fontId="75" fillId="7" borderId="86" xfId="0" applyFont="1" applyFill="1" applyBorder="1" applyAlignment="1" applyProtection="1">
      <alignment horizontal="center" vertical="center"/>
      <protection locked="0"/>
    </xf>
    <xf numFmtId="0" fontId="57" fillId="0" borderId="110" xfId="0" applyFont="1" applyBorder="1" applyAlignment="1">
      <alignment horizontal="center" vertical="center"/>
    </xf>
    <xf numFmtId="0" fontId="10" fillId="0" borderId="110" xfId="0" applyFont="1" applyBorder="1" applyAlignment="1">
      <alignment horizontal="center" vertical="center"/>
    </xf>
    <xf numFmtId="0" fontId="116" fillId="8" borderId="0" xfId="0" applyFont="1" applyFill="1" applyAlignment="1" applyProtection="1">
      <alignment horizontal="right" vertical="center"/>
      <protection locked="0"/>
    </xf>
    <xf numFmtId="0" fontId="35" fillId="8" borderId="0" xfId="0" applyFont="1" applyFill="1"/>
    <xf numFmtId="0" fontId="42" fillId="8" borderId="0" xfId="0" applyFont="1" applyFill="1" applyProtection="1">
      <protection locked="0"/>
    </xf>
    <xf numFmtId="0" fontId="11" fillId="7" borderId="94" xfId="0" applyFont="1" applyFill="1" applyBorder="1" applyAlignment="1">
      <alignment horizontal="left" vertical="center" wrapText="1"/>
    </xf>
    <xf numFmtId="0" fontId="121" fillId="8" borderId="41" xfId="0" applyFont="1" applyFill="1" applyBorder="1" applyAlignment="1">
      <alignment horizontal="center" vertical="center"/>
    </xf>
    <xf numFmtId="0" fontId="126" fillId="7" borderId="96" xfId="0" applyFont="1" applyFill="1" applyBorder="1" applyAlignment="1">
      <alignment horizontal="center" vertical="center"/>
    </xf>
    <xf numFmtId="0" fontId="86" fillId="8" borderId="41" xfId="0" applyFont="1" applyFill="1" applyBorder="1" applyAlignment="1">
      <alignment horizontal="center" vertical="center"/>
    </xf>
    <xf numFmtId="0" fontId="86" fillId="8" borderId="41"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3" fillId="7" borderId="41" xfId="0" applyFont="1" applyFill="1" applyBorder="1" applyAlignment="1">
      <alignment horizontal="center" vertical="center"/>
    </xf>
    <xf numFmtId="0" fontId="13" fillId="7" borderId="41" xfId="0" applyFont="1" applyFill="1" applyBorder="1" applyAlignment="1">
      <alignment horizontal="center" vertical="center" wrapText="1"/>
    </xf>
    <xf numFmtId="0" fontId="170" fillId="8" borderId="0" xfId="0" applyFont="1" applyFill="1"/>
    <xf numFmtId="0" fontId="170" fillId="8" borderId="0" xfId="0" applyFont="1" applyFill="1" applyProtection="1">
      <protection locked="0"/>
    </xf>
    <xf numFmtId="0" fontId="108" fillId="8" borderId="0" xfId="0" applyFont="1" applyFill="1" applyAlignment="1" applyProtection="1">
      <alignment horizontal="center" vertical="center" wrapText="1"/>
      <protection locked="0"/>
    </xf>
    <xf numFmtId="0" fontId="170" fillId="8" borderId="0" xfId="0" applyFont="1" applyFill="1" applyProtection="1">
      <protection hidden="1"/>
    </xf>
    <xf numFmtId="0" fontId="170" fillId="0" borderId="0" xfId="0" applyFont="1" applyAlignment="1" applyProtection="1">
      <alignment horizontal="left"/>
      <protection hidden="1"/>
    </xf>
    <xf numFmtId="0" fontId="170" fillId="8" borderId="0" xfId="0" applyFont="1" applyFill="1" applyProtection="1">
      <protection locked="0" hidden="1"/>
    </xf>
    <xf numFmtId="0" fontId="108" fillId="8" borderId="0" xfId="0" applyFont="1" applyFill="1" applyAlignment="1" applyProtection="1">
      <alignment horizontal="left" vertical="center" wrapText="1"/>
      <protection hidden="1"/>
    </xf>
    <xf numFmtId="0" fontId="171" fillId="8" borderId="0" xfId="0" applyFont="1" applyFill="1" applyAlignment="1" applyProtection="1">
      <alignment horizontal="center" vertical="center"/>
      <protection hidden="1"/>
    </xf>
    <xf numFmtId="0" fontId="170" fillId="8" borderId="0" xfId="0" applyFont="1" applyFill="1" applyAlignment="1" applyProtection="1">
      <alignment horizontal="center"/>
      <protection hidden="1"/>
    </xf>
    <xf numFmtId="0" fontId="171" fillId="8" borderId="0" xfId="0" applyFont="1" applyFill="1" applyAlignment="1" applyProtection="1">
      <alignment horizontal="center" vertical="center"/>
      <protection locked="0"/>
    </xf>
    <xf numFmtId="0" fontId="108" fillId="8" borderId="0" xfId="0" applyFont="1" applyFill="1" applyAlignment="1" applyProtection="1">
      <alignment horizontal="left" vertical="center" wrapText="1"/>
      <protection locked="0"/>
    </xf>
    <xf numFmtId="0" fontId="170" fillId="8" borderId="0" xfId="0" applyFont="1" applyFill="1" applyAlignment="1" applyProtection="1">
      <alignment vertical="center"/>
      <protection locked="0"/>
    </xf>
    <xf numFmtId="0" fontId="170" fillId="8" borderId="0" xfId="0" applyFont="1" applyFill="1" applyAlignment="1" applyProtection="1">
      <alignment horizontal="center" vertical="center"/>
      <protection locked="0"/>
    </xf>
    <xf numFmtId="0" fontId="171" fillId="8" borderId="0" xfId="0" applyFont="1" applyFill="1" applyAlignment="1" applyProtection="1">
      <alignment vertical="center"/>
      <protection locked="0"/>
    </xf>
    <xf numFmtId="0" fontId="172" fillId="8" borderId="0" xfId="0" applyFont="1" applyFill="1" applyAlignment="1" applyProtection="1">
      <alignment horizontal="left" wrapText="1" indent="1"/>
      <protection locked="0"/>
    </xf>
    <xf numFmtId="0" fontId="173" fillId="8" borderId="0" xfId="0" applyFont="1" applyFill="1" applyAlignment="1">
      <alignment wrapText="1"/>
    </xf>
    <xf numFmtId="0" fontId="174" fillId="8" borderId="0" xfId="0" applyFont="1" applyFill="1" applyAlignment="1" applyProtection="1">
      <alignment horizontal="center"/>
      <protection hidden="1"/>
    </xf>
    <xf numFmtId="0" fontId="175" fillId="0" borderId="0" xfId="0" applyFont="1" applyAlignment="1" applyProtection="1">
      <alignment horizontal="center" vertical="center" wrapText="1"/>
      <protection hidden="1"/>
    </xf>
    <xf numFmtId="0" fontId="173" fillId="0" borderId="0" xfId="0" applyFont="1" applyAlignment="1" applyProtection="1">
      <alignment horizontal="left"/>
      <protection hidden="1"/>
    </xf>
    <xf numFmtId="0" fontId="150" fillId="8" borderId="0" xfId="0" applyFont="1" applyFill="1" applyAlignment="1" applyProtection="1">
      <alignment horizontal="left" vertical="center"/>
      <protection locked="0"/>
    </xf>
    <xf numFmtId="0" fontId="176" fillId="0" borderId="0" xfId="0" applyFont="1" applyAlignment="1">
      <alignment vertical="center" wrapText="1"/>
    </xf>
    <xf numFmtId="0" fontId="170" fillId="0" borderId="0" xfId="0" applyFont="1" applyProtection="1">
      <protection locked="0"/>
    </xf>
    <xf numFmtId="0" fontId="150" fillId="8" borderId="0" xfId="0" applyFont="1" applyFill="1" applyAlignment="1" applyProtection="1">
      <alignment horizontal="left" vertical="center"/>
      <protection hidden="1"/>
    </xf>
    <xf numFmtId="0" fontId="26" fillId="8" borderId="0" xfId="0" applyFont="1" applyFill="1" applyAlignment="1" applyProtection="1">
      <alignment vertical="center"/>
      <protection hidden="1"/>
    </xf>
    <xf numFmtId="0" fontId="35" fillId="2" borderId="6"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wrapText="1"/>
      <protection locked="0"/>
    </xf>
    <xf numFmtId="0" fontId="11" fillId="7" borderId="65" xfId="0" applyFont="1" applyFill="1" applyBorder="1" applyAlignment="1" applyProtection="1">
      <alignment horizontal="left" vertical="center" wrapText="1"/>
      <protection locked="0"/>
    </xf>
    <xf numFmtId="0" fontId="11" fillId="7" borderId="86" xfId="0" applyFont="1" applyFill="1" applyBorder="1" applyAlignment="1" applyProtection="1">
      <alignment horizontal="left" vertical="center" wrapText="1"/>
      <protection locked="0"/>
    </xf>
    <xf numFmtId="0" fontId="170" fillId="8" borderId="0" xfId="0" applyFont="1" applyFill="1" applyAlignment="1" applyProtection="1">
      <alignment vertical="center"/>
      <protection hidden="1"/>
    </xf>
    <xf numFmtId="0" fontId="24" fillId="8" borderId="0" xfId="0" applyFont="1" applyFill="1" applyAlignment="1" applyProtection="1">
      <alignment vertical="center"/>
      <protection locked="0"/>
    </xf>
    <xf numFmtId="0" fontId="24" fillId="8" borderId="0" xfId="0" applyFont="1" applyFill="1" applyAlignment="1" applyProtection="1">
      <alignment horizontal="center" vertical="center"/>
      <protection locked="0" hidden="1"/>
    </xf>
    <xf numFmtId="0" fontId="41" fillId="7" borderId="65" xfId="0" applyFont="1" applyFill="1" applyBorder="1" applyAlignment="1">
      <alignment horizontal="center" vertical="center" wrapText="1"/>
    </xf>
    <xf numFmtId="0" fontId="11" fillId="7" borderId="96" xfId="0" applyFont="1" applyFill="1" applyBorder="1" applyAlignment="1">
      <alignment horizontal="left" vertical="center" wrapText="1"/>
    </xf>
    <xf numFmtId="0" fontId="13" fillId="0" borderId="29" xfId="0" applyFont="1" applyBorder="1" applyAlignment="1">
      <alignment horizontal="center" vertical="center"/>
    </xf>
    <xf numFmtId="0" fontId="195" fillId="10" borderId="0" xfId="0" applyFont="1" applyFill="1" applyAlignment="1" applyProtection="1">
      <alignment horizontal="center" vertical="center"/>
      <protection locked="0"/>
    </xf>
    <xf numFmtId="0" fontId="195" fillId="10" borderId="0" xfId="0" applyFont="1" applyFill="1" applyAlignment="1">
      <alignment horizontal="center" vertical="center"/>
    </xf>
    <xf numFmtId="0" fontId="10" fillId="0" borderId="48" xfId="0" applyFont="1" applyBorder="1" applyProtection="1">
      <protection locked="0"/>
    </xf>
    <xf numFmtId="0" fontId="10" fillId="0" borderId="81" xfId="0" applyFont="1" applyBorder="1" applyProtection="1">
      <protection locked="0"/>
    </xf>
    <xf numFmtId="0" fontId="41" fillId="8" borderId="0" xfId="0" applyFont="1" applyFill="1" applyAlignment="1" applyProtection="1">
      <alignment horizontal="left" vertical="center" wrapText="1"/>
      <protection locked="0"/>
    </xf>
    <xf numFmtId="0" fontId="87" fillId="8" borderId="0" xfId="0" applyFont="1" applyFill="1" applyProtection="1">
      <protection hidden="1"/>
    </xf>
    <xf numFmtId="0" fontId="87" fillId="8" borderId="0" xfId="0" applyFont="1" applyFill="1" applyProtection="1">
      <protection locked="0"/>
    </xf>
    <xf numFmtId="0" fontId="87" fillId="8" borderId="0" xfId="0" applyFont="1" applyFill="1"/>
    <xf numFmtId="0" fontId="69" fillId="8" borderId="0" xfId="0" applyFont="1" applyFill="1" applyAlignment="1" applyProtection="1">
      <alignment horizontal="center" vertical="center"/>
      <protection hidden="1"/>
    </xf>
    <xf numFmtId="0" fontId="28" fillId="7" borderId="41" xfId="0" applyFont="1" applyFill="1" applyBorder="1" applyAlignment="1">
      <alignment horizontal="center" vertical="center"/>
    </xf>
    <xf numFmtId="0" fontId="28" fillId="7" borderId="59" xfId="0" applyFont="1" applyFill="1" applyBorder="1" applyAlignment="1">
      <alignment horizontal="center" vertical="center"/>
    </xf>
    <xf numFmtId="0" fontId="28" fillId="7" borderId="51" xfId="0" applyFont="1" applyFill="1" applyBorder="1" applyAlignment="1">
      <alignment horizontal="center" vertical="center"/>
    </xf>
    <xf numFmtId="0" fontId="41" fillId="8" borderId="0" xfId="0" applyFont="1" applyFill="1" applyAlignment="1" applyProtection="1">
      <alignment horizontal="left" vertical="center"/>
      <protection locked="0"/>
    </xf>
    <xf numFmtId="0" fontId="28" fillId="7" borderId="43" xfId="0" applyFont="1" applyFill="1" applyBorder="1" applyAlignment="1">
      <alignment horizontal="center" vertical="center"/>
    </xf>
    <xf numFmtId="0" fontId="11" fillId="7" borderId="43" xfId="0" applyFont="1" applyFill="1" applyBorder="1" applyAlignment="1">
      <alignment horizontal="center" vertical="center"/>
    </xf>
    <xf numFmtId="0" fontId="0" fillId="7" borderId="43" xfId="0" applyFill="1" applyBorder="1" applyAlignment="1">
      <alignment horizontal="center" vertical="center"/>
    </xf>
    <xf numFmtId="0" fontId="11" fillId="7" borderId="44" xfId="0" applyFont="1" applyFill="1" applyBorder="1" applyAlignment="1">
      <alignment horizontal="center" vertical="center"/>
    </xf>
    <xf numFmtId="0" fontId="0" fillId="7" borderId="44" xfId="0" applyFill="1" applyBorder="1" applyAlignment="1">
      <alignment horizontal="center" vertical="center"/>
    </xf>
    <xf numFmtId="0" fontId="28" fillId="7" borderId="44" xfId="0" applyFont="1" applyFill="1" applyBorder="1" applyAlignment="1">
      <alignment horizontal="center" vertical="center"/>
    </xf>
    <xf numFmtId="0" fontId="23" fillId="8" borderId="0" xfId="0" applyFont="1" applyFill="1" applyAlignment="1" applyProtection="1">
      <alignment horizontal="left" vertical="center"/>
      <protection locked="0"/>
    </xf>
    <xf numFmtId="0" fontId="28" fillId="7" borderId="9" xfId="0" applyFont="1" applyFill="1" applyBorder="1" applyAlignment="1">
      <alignment horizontal="center" vertical="center"/>
    </xf>
    <xf numFmtId="0" fontId="28" fillId="7" borderId="3" xfId="0" applyFont="1" applyFill="1" applyBorder="1" applyAlignment="1">
      <alignment horizontal="center" vertical="center"/>
    </xf>
    <xf numFmtId="0" fontId="28" fillId="7" borderId="46" xfId="0" applyFont="1" applyFill="1" applyBorder="1" applyAlignment="1">
      <alignment horizontal="center" vertical="center"/>
    </xf>
    <xf numFmtId="0" fontId="7" fillId="8" borderId="0" xfId="0" applyFont="1" applyFill="1" applyAlignment="1">
      <alignment horizontal="center" vertical="center"/>
    </xf>
    <xf numFmtId="0" fontId="7" fillId="8" borderId="0" xfId="0" applyFont="1" applyFill="1" applyAlignment="1">
      <alignment vertical="center"/>
    </xf>
    <xf numFmtId="0" fontId="24" fillId="8" borderId="0" xfId="0" applyFont="1" applyFill="1" applyAlignment="1">
      <alignment vertical="top" wrapText="1"/>
    </xf>
    <xf numFmtId="0" fontId="112" fillId="8" borderId="0" xfId="0" applyFont="1" applyFill="1" applyAlignment="1" applyProtection="1">
      <alignment horizontal="center"/>
      <protection hidden="1"/>
    </xf>
    <xf numFmtId="0" fontId="79" fillId="8" borderId="0" xfId="0" applyFont="1" applyFill="1" applyAlignment="1" applyProtection="1">
      <alignment vertical="center" wrapText="1"/>
      <protection hidden="1"/>
    </xf>
    <xf numFmtId="0" fontId="87" fillId="8" borderId="0" xfId="0" applyFont="1" applyFill="1" applyAlignment="1" applyProtection="1">
      <alignment horizontal="center"/>
      <protection hidden="1"/>
    </xf>
    <xf numFmtId="0" fontId="69" fillId="8" borderId="0" xfId="0" applyFont="1" applyFill="1" applyAlignment="1" applyProtection="1">
      <alignment horizontal="center" vertical="center"/>
      <protection locked="0"/>
    </xf>
    <xf numFmtId="0" fontId="26" fillId="8" borderId="0" xfId="0" applyFont="1" applyFill="1" applyAlignment="1" applyProtection="1">
      <alignment horizontal="center" vertical="center"/>
      <protection hidden="1"/>
    </xf>
    <xf numFmtId="0" fontId="24" fillId="8" borderId="0" xfId="0" applyFont="1" applyFill="1" applyAlignment="1" applyProtection="1">
      <alignment vertical="center"/>
      <protection hidden="1"/>
    </xf>
    <xf numFmtId="0" fontId="100" fillId="8" borderId="0" xfId="0" applyFont="1" applyFill="1" applyProtection="1">
      <protection locked="0"/>
    </xf>
    <xf numFmtId="0" fontId="167" fillId="8" borderId="0" xfId="0" applyFont="1" applyFill="1" applyAlignment="1" applyProtection="1">
      <alignment horizontal="left" vertical="center" wrapText="1"/>
      <protection hidden="1"/>
    </xf>
    <xf numFmtId="0" fontId="100" fillId="8" borderId="0" xfId="0" applyFont="1" applyFill="1" applyProtection="1">
      <protection locked="0" hidden="1"/>
    </xf>
    <xf numFmtId="0" fontId="26" fillId="8" borderId="0" xfId="0" applyFont="1" applyFill="1" applyAlignment="1" applyProtection="1">
      <alignment horizontal="center"/>
      <protection locked="0" hidden="1"/>
    </xf>
    <xf numFmtId="0" fontId="26" fillId="8" borderId="0" xfId="0" applyFont="1" applyFill="1" applyAlignment="1" applyProtection="1">
      <alignment horizontal="left"/>
      <protection locked="0" hidden="1"/>
    </xf>
    <xf numFmtId="0" fontId="87" fillId="8" borderId="0" xfId="0" applyFont="1" applyFill="1" applyAlignment="1" applyProtection="1">
      <alignment horizontal="center" vertical="center"/>
      <protection locked="0"/>
    </xf>
    <xf numFmtId="0" fontId="69" fillId="8" borderId="0" xfId="0" applyFont="1" applyFill="1" applyAlignment="1" applyProtection="1">
      <alignment vertical="center"/>
      <protection locked="0"/>
    </xf>
    <xf numFmtId="0" fontId="87" fillId="8" borderId="0" xfId="0" applyFont="1" applyFill="1" applyAlignment="1" applyProtection="1">
      <alignment vertical="center"/>
      <protection locked="0"/>
    </xf>
    <xf numFmtId="0" fontId="58" fillId="8" borderId="0" xfId="0" applyFont="1" applyFill="1" applyAlignment="1" applyProtection="1">
      <alignment horizontal="left" vertical="center" wrapText="1"/>
      <protection locked="0"/>
    </xf>
    <xf numFmtId="2" fontId="17" fillId="3" borderId="0" xfId="0" applyNumberFormat="1" applyFont="1" applyFill="1" applyAlignment="1">
      <alignment horizontal="center" vertical="center"/>
    </xf>
    <xf numFmtId="0" fontId="13" fillId="0" borderId="0" xfId="0" applyFont="1" applyAlignment="1">
      <alignment horizontal="center" vertical="center"/>
    </xf>
    <xf numFmtId="0" fontId="84" fillId="7" borderId="41" xfId="0" applyFont="1" applyFill="1" applyBorder="1" applyAlignment="1">
      <alignment horizontal="left" vertical="top" wrapText="1"/>
    </xf>
    <xf numFmtId="0" fontId="59" fillId="0" borderId="41" xfId="0" applyFont="1" applyBorder="1" applyAlignment="1" applyProtection="1">
      <alignment horizontal="center" vertical="center"/>
      <protection locked="0"/>
    </xf>
    <xf numFmtId="0" fontId="84" fillId="7" borderId="51" xfId="0" applyFont="1" applyFill="1" applyBorder="1" applyAlignment="1">
      <alignment horizontal="left" vertical="top" wrapText="1"/>
    </xf>
    <xf numFmtId="0" fontId="59" fillId="0" borderId="51" xfId="0" applyFont="1" applyBorder="1" applyAlignment="1" applyProtection="1">
      <alignment horizontal="center" vertical="center"/>
      <protection locked="0"/>
    </xf>
    <xf numFmtId="0" fontId="61" fillId="8" borderId="0" xfId="0" applyFont="1" applyFill="1" applyAlignment="1" applyProtection="1">
      <alignment horizontal="left" wrapText="1"/>
      <protection locked="0"/>
    </xf>
    <xf numFmtId="0" fontId="11" fillId="8" borderId="0" xfId="0" applyFont="1" applyFill="1" applyAlignment="1" applyProtection="1">
      <alignment horizontal="left" vertical="top" wrapText="1"/>
      <protection locked="0"/>
    </xf>
    <xf numFmtId="0" fontId="8" fillId="5" borderId="0" xfId="0" applyFont="1" applyFill="1" applyAlignment="1">
      <alignment horizontal="center" vertical="center"/>
    </xf>
    <xf numFmtId="0" fontId="8" fillId="5" borderId="1"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54" xfId="0" applyFont="1" applyFill="1" applyBorder="1" applyAlignment="1">
      <alignment horizontal="center" vertical="center"/>
    </xf>
    <xf numFmtId="0" fontId="5" fillId="4" borderId="55"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57" xfId="0" applyFont="1" applyFill="1" applyBorder="1" applyAlignment="1">
      <alignment horizontal="center" vertical="center"/>
    </xf>
    <xf numFmtId="0" fontId="6" fillId="2" borderId="0" xfId="0" applyFont="1" applyFill="1" applyAlignment="1" applyProtection="1">
      <alignment horizontal="center" vertical="center" wrapText="1"/>
      <protection locked="0"/>
    </xf>
    <xf numFmtId="0" fontId="11" fillId="7" borderId="41" xfId="0" applyFont="1" applyFill="1" applyBorder="1" applyAlignment="1">
      <alignment horizontal="left" vertical="top" indent="1"/>
    </xf>
    <xf numFmtId="0" fontId="12" fillId="7" borderId="41" xfId="0" applyFont="1" applyFill="1" applyBorder="1" applyAlignment="1">
      <alignment horizontal="left" vertical="top" wrapText="1" indent="1"/>
    </xf>
    <xf numFmtId="0" fontId="41" fillId="9" borderId="0" xfId="0" applyFont="1" applyFill="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84" fillId="7" borderId="41" xfId="0" applyFont="1" applyFill="1" applyBorder="1" applyAlignment="1">
      <alignment vertical="top" wrapText="1"/>
    </xf>
    <xf numFmtId="2" fontId="17" fillId="8" borderId="0" xfId="0" applyNumberFormat="1" applyFont="1" applyFill="1" applyAlignment="1">
      <alignment horizontal="center" vertical="center"/>
    </xf>
    <xf numFmtId="0" fontId="71" fillId="8" borderId="0" xfId="0" applyFont="1" applyFill="1" applyAlignment="1" applyProtection="1">
      <alignment horizontal="left" wrapText="1"/>
      <protection locked="0"/>
    </xf>
    <xf numFmtId="0" fontId="10" fillId="7" borderId="41" xfId="0" applyFont="1" applyFill="1" applyBorder="1" applyAlignment="1">
      <alignment horizontal="left" vertical="top" wrapText="1" indent="1"/>
    </xf>
    <xf numFmtId="0" fontId="0" fillId="8" borderId="0" xfId="0" applyFill="1" applyAlignment="1" applyProtection="1">
      <alignment horizontal="center"/>
      <protection locked="0"/>
    </xf>
    <xf numFmtId="0" fontId="85" fillId="0" borderId="50" xfId="0" applyFont="1" applyBorder="1" applyAlignment="1" applyProtection="1">
      <alignment horizontal="center" vertical="center" wrapText="1"/>
      <protection locked="0"/>
    </xf>
    <xf numFmtId="0" fontId="57" fillId="0" borderId="0" xfId="0" applyFont="1" applyAlignment="1" applyProtection="1">
      <alignment horizontal="center" vertical="center"/>
      <protection locked="0"/>
    </xf>
    <xf numFmtId="0" fontId="12" fillId="8" borderId="0" xfId="0" applyFont="1" applyFill="1" applyAlignment="1">
      <alignment horizontal="left" vertical="top" wrapText="1" indent="1"/>
    </xf>
    <xf numFmtId="0" fontId="83" fillId="8" borderId="0" xfId="0" applyFont="1" applyFill="1" applyAlignment="1" applyProtection="1">
      <alignment horizontal="left" vertical="center" wrapText="1" indent="17"/>
      <protection locked="0"/>
    </xf>
    <xf numFmtId="0" fontId="8" fillId="3" borderId="38" xfId="0" applyFont="1" applyFill="1" applyBorder="1" applyAlignment="1">
      <alignment horizontal="center" vertical="center"/>
    </xf>
    <xf numFmtId="0" fontId="12" fillId="7" borderId="3" xfId="0" applyFont="1" applyFill="1" applyBorder="1" applyAlignment="1">
      <alignment horizontal="left" vertical="center" wrapText="1" indent="1"/>
    </xf>
    <xf numFmtId="0" fontId="84" fillId="7" borderId="3" xfId="0" applyFont="1" applyFill="1" applyBorder="1" applyAlignment="1">
      <alignment horizontal="left" vertical="center" wrapText="1" indent="1"/>
    </xf>
    <xf numFmtId="0" fontId="57" fillId="0" borderId="20" xfId="0" applyFont="1" applyBorder="1" applyAlignment="1" applyProtection="1">
      <alignment horizontal="center" vertical="center"/>
      <protection locked="0"/>
    </xf>
    <xf numFmtId="0" fontId="84" fillId="7" borderId="46" xfId="0" applyFont="1" applyFill="1" applyBorder="1" applyAlignment="1">
      <alignment horizontal="left" vertical="center" wrapText="1" indent="1"/>
    </xf>
    <xf numFmtId="0" fontId="58" fillId="8" borderId="0" xfId="0" applyFont="1" applyFill="1" applyAlignment="1" applyProtection="1">
      <alignment horizontal="left" wrapText="1"/>
      <protection locked="0"/>
    </xf>
    <xf numFmtId="0" fontId="23" fillId="8" borderId="0" xfId="0" applyFont="1" applyFill="1" applyAlignment="1" applyProtection="1">
      <alignment horizontal="center" vertical="center"/>
      <protection locked="0"/>
    </xf>
    <xf numFmtId="0" fontId="18" fillId="7" borderId="51" xfId="0" applyFont="1" applyFill="1" applyBorder="1" applyAlignment="1">
      <alignment horizontal="left" vertical="top" wrapText="1" indent="1"/>
    </xf>
    <xf numFmtId="0" fontId="11" fillId="7" borderId="51" xfId="0" applyFont="1" applyFill="1" applyBorder="1" applyAlignment="1">
      <alignment horizontal="left" vertical="top" wrapText="1" indent="1"/>
    </xf>
    <xf numFmtId="0" fontId="44" fillId="10" borderId="0" xfId="0" applyFont="1" applyFill="1" applyAlignment="1" applyProtection="1">
      <alignment horizontal="center" vertical="center"/>
      <protection locked="0"/>
    </xf>
    <xf numFmtId="0" fontId="82" fillId="8" borderId="0" xfId="0" applyFont="1" applyFill="1" applyAlignment="1" applyProtection="1">
      <alignment horizontal="left" vertical="top" wrapText="1"/>
      <protection locked="0"/>
    </xf>
    <xf numFmtId="0" fontId="11" fillId="7" borderId="59" xfId="0" applyFont="1" applyFill="1" applyBorder="1" applyAlignment="1">
      <alignment horizontal="left" vertical="top" wrapText="1" indent="1"/>
    </xf>
    <xf numFmtId="0" fontId="84" fillId="7" borderId="41" xfId="0" applyFont="1" applyFill="1" applyBorder="1" applyAlignment="1">
      <alignment horizontal="left" vertical="top" wrapText="1" indent="1"/>
    </xf>
    <xf numFmtId="0" fontId="10" fillId="7" borderId="51" xfId="0" applyFont="1" applyFill="1" applyBorder="1" applyAlignment="1">
      <alignment horizontal="left" vertical="top" wrapText="1" indent="1"/>
    </xf>
    <xf numFmtId="0" fontId="167" fillId="8" borderId="0" xfId="0" applyFont="1" applyFill="1" applyAlignment="1" applyProtection="1">
      <alignment horizontal="left" vertical="center" wrapText="1"/>
      <protection locked="0"/>
    </xf>
    <xf numFmtId="0" fontId="168" fillId="21" borderId="0" xfId="0" applyFont="1" applyFill="1" applyAlignment="1" applyProtection="1">
      <alignment horizontal="left" vertical="center" wrapText="1"/>
      <protection locked="0"/>
    </xf>
    <xf numFmtId="0" fontId="42" fillId="10" borderId="64" xfId="0" applyFont="1" applyFill="1" applyBorder="1" applyAlignment="1" applyProtection="1">
      <alignment horizontal="center" vertical="center" textRotation="90" wrapText="1"/>
      <protection locked="0"/>
    </xf>
    <xf numFmtId="0" fontId="42" fillId="16" borderId="64" xfId="0" applyFont="1" applyFill="1" applyBorder="1" applyAlignment="1" applyProtection="1">
      <alignment horizontal="center" vertical="center" textRotation="90" wrapText="1"/>
      <protection locked="0"/>
    </xf>
    <xf numFmtId="0" fontId="73" fillId="9" borderId="0" xfId="0" applyFont="1" applyFill="1" applyAlignment="1">
      <alignment horizontal="left" vertical="center"/>
    </xf>
    <xf numFmtId="0" fontId="8" fillId="15" borderId="0" xfId="0" applyFont="1" applyFill="1" applyAlignment="1">
      <alignment horizontal="center" vertical="center" wrapText="1"/>
    </xf>
    <xf numFmtId="0" fontId="41" fillId="8" borderId="0" xfId="0" applyFont="1" applyFill="1" applyAlignment="1">
      <alignment horizontal="left" vertical="center" wrapText="1"/>
    </xf>
    <xf numFmtId="0" fontId="11" fillId="7" borderId="65" xfId="0" applyFont="1" applyFill="1" applyBorder="1" applyAlignment="1">
      <alignment horizontal="left" vertical="center" wrapText="1"/>
    </xf>
    <xf numFmtId="0" fontId="73" fillId="7" borderId="65" xfId="0" applyFont="1" applyFill="1" applyBorder="1" applyAlignment="1">
      <alignment horizontal="left" vertical="center" wrapText="1"/>
    </xf>
    <xf numFmtId="0" fontId="17" fillId="15" borderId="0" xfId="0" applyFont="1" applyFill="1" applyAlignment="1">
      <alignment horizontal="left" vertical="center"/>
    </xf>
    <xf numFmtId="0" fontId="35" fillId="2" borderId="0" xfId="0" applyFont="1" applyFill="1" applyAlignment="1">
      <alignment horizontal="center" vertical="center"/>
    </xf>
    <xf numFmtId="0" fontId="73" fillId="0" borderId="0" xfId="0" applyFont="1" applyAlignment="1">
      <alignment horizontal="left" vertical="center"/>
    </xf>
    <xf numFmtId="0" fontId="0" fillId="0" borderId="0" xfId="0" applyAlignment="1" applyProtection="1">
      <alignment horizontal="center" vertical="center"/>
      <protection locked="0"/>
    </xf>
    <xf numFmtId="0" fontId="35" fillId="2" borderId="40" xfId="0" applyFont="1" applyFill="1" applyBorder="1" applyAlignment="1">
      <alignment horizontal="center" vertical="center" wrapText="1"/>
    </xf>
    <xf numFmtId="0" fontId="41" fillId="7" borderId="65" xfId="0" applyFont="1" applyFill="1" applyBorder="1" applyAlignment="1" applyProtection="1">
      <alignment horizontal="left" vertical="center" wrapText="1"/>
      <protection locked="0"/>
    </xf>
    <xf numFmtId="0" fontId="57" fillId="0" borderId="0" xfId="0" applyFont="1" applyAlignment="1">
      <alignment horizontal="center" vertical="center"/>
    </xf>
    <xf numFmtId="0" fontId="57" fillId="0" borderId="29" xfId="0" applyFont="1" applyBorder="1" applyAlignment="1">
      <alignment horizontal="center" vertical="center"/>
    </xf>
    <xf numFmtId="0" fontId="18" fillId="0" borderId="0" xfId="0" applyFont="1" applyAlignment="1">
      <alignment horizontal="left" vertical="center" wrapText="1"/>
    </xf>
    <xf numFmtId="0" fontId="27" fillId="0" borderId="0" xfId="0" applyFont="1" applyAlignment="1" applyProtection="1">
      <alignment vertical="center" wrapText="1"/>
      <protection locked="0"/>
    </xf>
    <xf numFmtId="0" fontId="17" fillId="0" borderId="0" xfId="0" applyFont="1" applyAlignment="1">
      <alignment horizontal="center" vertical="center"/>
    </xf>
    <xf numFmtId="0" fontId="11" fillId="0" borderId="0" xfId="0" applyFont="1" applyAlignment="1" applyProtection="1">
      <alignment horizontal="left" vertical="center" wrapText="1"/>
      <protection locked="0"/>
    </xf>
    <xf numFmtId="0" fontId="27" fillId="0" borderId="0" xfId="0" applyFont="1" applyAlignment="1" applyProtection="1">
      <alignment horizontal="left" vertical="center" wrapText="1"/>
      <protection locked="0"/>
    </xf>
    <xf numFmtId="0" fontId="3" fillId="8" borderId="0" xfId="0" applyFont="1" applyFill="1" applyAlignment="1" applyProtection="1">
      <alignment horizontal="left" wrapText="1" indent="1"/>
      <protection locked="0"/>
    </xf>
    <xf numFmtId="0" fontId="3" fillId="8" borderId="0" xfId="0" applyFont="1" applyFill="1" applyAlignment="1" applyProtection="1">
      <alignment horizontal="left" vertical="center" wrapText="1" indent="1"/>
      <protection locked="0"/>
    </xf>
    <xf numFmtId="0" fontId="3" fillId="8" borderId="0" xfId="0" applyFont="1" applyFill="1" applyAlignment="1" applyProtection="1">
      <alignment horizontal="left" vertical="top" wrapText="1" indent="1"/>
      <protection locked="0"/>
    </xf>
    <xf numFmtId="0" fontId="17" fillId="4" borderId="66"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3" fillId="2" borderId="66" xfId="0" applyFont="1" applyFill="1" applyBorder="1" applyAlignment="1">
      <alignment horizontal="center" vertical="center" wrapText="1"/>
    </xf>
    <xf numFmtId="0" fontId="3" fillId="2" borderId="19" xfId="0" applyFont="1" applyFill="1" applyBorder="1" applyAlignment="1">
      <alignment horizontal="center" vertical="center" wrapText="1"/>
    </xf>
    <xf numFmtId="165" fontId="57" fillId="0" borderId="29" xfId="0" applyNumberFormat="1" applyFont="1" applyBorder="1" applyAlignment="1">
      <alignment horizontal="center" vertical="center"/>
    </xf>
    <xf numFmtId="0" fontId="41" fillId="0" borderId="0" xfId="0" applyFont="1" applyAlignment="1" applyProtection="1">
      <alignment horizontal="left" vertical="center" wrapText="1"/>
      <protection locked="0"/>
    </xf>
    <xf numFmtId="0" fontId="8" fillId="0" borderId="0" xfId="0" applyFont="1" applyAlignment="1">
      <alignment horizontal="left"/>
    </xf>
    <xf numFmtId="0" fontId="8" fillId="0" borderId="0" xfId="0" applyFont="1" applyAlignment="1">
      <alignment horizontal="left" vertical="center"/>
    </xf>
    <xf numFmtId="0" fontId="8" fillId="0" borderId="0" xfId="0" applyFont="1" applyAlignment="1">
      <alignment horizontal="center" vertical="center"/>
    </xf>
    <xf numFmtId="0" fontId="17" fillId="0" borderId="0" xfId="0" applyFont="1" applyAlignment="1">
      <alignment horizontal="left" vertical="center" wrapText="1"/>
    </xf>
    <xf numFmtId="0" fontId="69" fillId="0" borderId="0" xfId="0" applyFont="1" applyAlignment="1">
      <alignment horizontal="left" vertical="center" wrapText="1"/>
    </xf>
    <xf numFmtId="0" fontId="11" fillId="0" borderId="0" xfId="0" applyFont="1" applyAlignment="1">
      <alignment horizontal="left" vertical="center" wrapText="1"/>
    </xf>
    <xf numFmtId="0" fontId="2" fillId="0" borderId="0" xfId="0" applyFont="1" applyAlignment="1">
      <alignment horizontal="left" vertical="top" wrapText="1"/>
    </xf>
    <xf numFmtId="0" fontId="17" fillId="0" borderId="0" xfId="0" applyFont="1" applyAlignment="1">
      <alignment horizontal="center" vertical="center" wrapText="1"/>
    </xf>
    <xf numFmtId="0" fontId="3" fillId="0" borderId="0" xfId="0" applyFont="1" applyAlignment="1">
      <alignment horizontal="center" vertical="center" wrapText="1"/>
    </xf>
    <xf numFmtId="0" fontId="8" fillId="15" borderId="0" xfId="0" applyFont="1" applyFill="1" applyAlignment="1">
      <alignment horizontal="center" vertical="center"/>
    </xf>
    <xf numFmtId="0" fontId="8" fillId="0" borderId="0" xfId="0" applyFont="1" applyAlignment="1">
      <alignment horizontal="center" vertical="center" wrapText="1"/>
    </xf>
    <xf numFmtId="0" fontId="17" fillId="15" borderId="10" xfId="0" applyFont="1" applyFill="1" applyBorder="1" applyAlignment="1">
      <alignment horizontal="left" vertical="center"/>
    </xf>
    <xf numFmtId="0" fontId="17" fillId="15" borderId="88" xfId="0" applyFont="1" applyFill="1" applyBorder="1" applyAlignment="1">
      <alignment horizontal="left" vertical="center"/>
    </xf>
    <xf numFmtId="0" fontId="8" fillId="15" borderId="14" xfId="0" applyFont="1" applyFill="1" applyBorder="1" applyAlignment="1">
      <alignment horizontal="left" vertical="center"/>
    </xf>
    <xf numFmtId="0" fontId="8" fillId="15" borderId="0" xfId="0" applyFont="1" applyFill="1" applyAlignment="1">
      <alignment horizontal="left" vertical="center"/>
    </xf>
    <xf numFmtId="0" fontId="35" fillId="2" borderId="40" xfId="0" applyFont="1" applyFill="1" applyBorder="1" applyAlignment="1">
      <alignment horizontal="center" vertical="center"/>
    </xf>
    <xf numFmtId="0" fontId="101" fillId="8" borderId="0" xfId="0" applyFont="1" applyFill="1" applyAlignment="1" applyProtection="1">
      <alignment horizontal="center" vertical="center" wrapText="1"/>
      <protection locked="0"/>
    </xf>
    <xf numFmtId="0" fontId="10" fillId="8" borderId="0" xfId="0" applyFont="1" applyFill="1" applyAlignment="1" applyProtection="1">
      <alignment horizontal="center"/>
      <protection locked="0"/>
    </xf>
    <xf numFmtId="0" fontId="0" fillId="8" borderId="0" xfId="0" applyFill="1" applyAlignment="1" applyProtection="1">
      <alignment horizontal="center" vertical="center"/>
      <protection locked="0"/>
    </xf>
    <xf numFmtId="0" fontId="8" fillId="10" borderId="13" xfId="0" applyFont="1" applyFill="1" applyBorder="1" applyAlignment="1">
      <alignment horizontal="center" vertical="center"/>
    </xf>
    <xf numFmtId="0" fontId="42" fillId="16" borderId="0" xfId="0" applyFont="1" applyFill="1" applyAlignment="1" applyProtection="1">
      <alignment horizontal="center" vertical="center" textRotation="90" wrapText="1"/>
      <protection locked="0"/>
    </xf>
    <xf numFmtId="0" fontId="42" fillId="10" borderId="0" xfId="0" applyFont="1" applyFill="1" applyAlignment="1" applyProtection="1">
      <alignment horizontal="center" vertical="center" textRotation="90" wrapText="1"/>
      <protection locked="0"/>
    </xf>
    <xf numFmtId="0" fontId="3" fillId="11" borderId="0" xfId="0" applyFont="1" applyFill="1" applyAlignment="1">
      <alignment horizontal="center" vertical="center"/>
    </xf>
    <xf numFmtId="0" fontId="8" fillId="8" borderId="0" xfId="0" applyFont="1" applyFill="1" applyAlignment="1" applyProtection="1">
      <alignment horizontal="left" vertical="center"/>
      <protection locked="0"/>
    </xf>
    <xf numFmtId="0" fontId="13" fillId="8" borderId="0" xfId="0" applyFont="1" applyFill="1" applyAlignment="1" applyProtection="1">
      <alignment horizontal="left" wrapText="1"/>
      <protection locked="0"/>
    </xf>
    <xf numFmtId="0" fontId="114" fillId="8" borderId="0" xfId="0" applyFont="1" applyFill="1" applyAlignment="1">
      <alignment horizontal="left" vertical="center" wrapText="1"/>
    </xf>
    <xf numFmtId="0" fontId="114" fillId="8" borderId="9" xfId="0" applyFont="1" applyFill="1" applyBorder="1" applyAlignment="1">
      <alignment horizontal="left" vertical="center" wrapText="1"/>
    </xf>
    <xf numFmtId="0" fontId="35" fillId="16" borderId="0" xfId="0" applyFont="1" applyFill="1" applyAlignment="1" applyProtection="1">
      <alignment horizontal="center" vertical="center"/>
      <protection locked="0"/>
    </xf>
    <xf numFmtId="0" fontId="35" fillId="10" borderId="0" xfId="0" applyFont="1" applyFill="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35" fillId="10" borderId="0" xfId="0" applyFont="1" applyFill="1" applyAlignment="1">
      <alignment horizontal="center" vertical="center" wrapText="1"/>
    </xf>
    <xf numFmtId="0" fontId="0" fillId="8" borderId="3" xfId="0" applyFill="1" applyBorder="1" applyAlignment="1" applyProtection="1">
      <alignment horizontal="center"/>
      <protection locked="0"/>
    </xf>
    <xf numFmtId="0" fontId="0" fillId="8" borderId="15" xfId="0" applyFill="1" applyBorder="1" applyAlignment="1" applyProtection="1">
      <alignment horizontal="center" vertical="center"/>
      <protection locked="0"/>
    </xf>
    <xf numFmtId="0" fontId="0" fillId="8" borderId="16" xfId="0" applyFill="1" applyBorder="1" applyAlignment="1" applyProtection="1">
      <alignment horizontal="center" vertical="center"/>
      <protection locked="0"/>
    </xf>
    <xf numFmtId="0" fontId="8" fillId="10" borderId="8" xfId="0" applyFont="1" applyFill="1" applyBorder="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0" fillId="9" borderId="3" xfId="0" applyFill="1" applyBorder="1" applyAlignment="1" applyProtection="1">
      <alignment horizontal="center"/>
      <protection locked="0"/>
    </xf>
    <xf numFmtId="0" fontId="26" fillId="8" borderId="0" xfId="0" applyFont="1" applyFill="1" applyAlignment="1" applyProtection="1">
      <alignment horizontal="center" vertical="center"/>
      <protection locked="0"/>
    </xf>
    <xf numFmtId="0" fontId="0" fillId="0" borderId="41" xfId="0" applyBorder="1" applyAlignment="1" applyProtection="1">
      <alignment horizontal="center"/>
      <protection locked="0"/>
    </xf>
    <xf numFmtId="0" fontId="99" fillId="9" borderId="19" xfId="0" applyFont="1" applyFill="1" applyBorder="1" applyAlignment="1" applyProtection="1">
      <alignment horizontal="center" vertical="center" wrapText="1"/>
      <protection locked="0"/>
    </xf>
    <xf numFmtId="0" fontId="99" fillId="9" borderId="14" xfId="0" applyFont="1" applyFill="1" applyBorder="1" applyAlignment="1" applyProtection="1">
      <alignment horizontal="center" vertical="center" wrapText="1"/>
      <protection locked="0"/>
    </xf>
    <xf numFmtId="0" fontId="99" fillId="9" borderId="41" xfId="0" applyFont="1" applyFill="1" applyBorder="1" applyAlignment="1" applyProtection="1">
      <alignment horizontal="center" vertical="center" wrapText="1"/>
      <protection locked="0"/>
    </xf>
    <xf numFmtId="0" fontId="8" fillId="8" borderId="0" xfId="0" applyFont="1" applyFill="1" applyAlignment="1" applyProtection="1">
      <alignment horizontal="left" vertical="top" wrapText="1" indent="1"/>
      <protection locked="0"/>
    </xf>
    <xf numFmtId="0" fontId="8" fillId="16" borderId="8" xfId="0" applyFont="1" applyFill="1" applyBorder="1" applyAlignment="1" applyProtection="1">
      <alignment horizontal="center" vertical="center" wrapText="1"/>
      <protection locked="0"/>
    </xf>
    <xf numFmtId="0" fontId="43" fillId="8" borderId="0" xfId="0" applyFont="1" applyFill="1" applyAlignment="1" applyProtection="1">
      <alignment horizontal="center" vertical="center" textRotation="90"/>
      <protection locked="0"/>
    </xf>
    <xf numFmtId="0" fontId="116" fillId="9" borderId="0" xfId="0" applyFont="1" applyFill="1" applyAlignment="1" applyProtection="1">
      <alignment horizontal="left" vertical="center" wrapText="1"/>
      <protection locked="0"/>
    </xf>
    <xf numFmtId="0" fontId="44" fillId="15" borderId="40" xfId="0" applyFont="1" applyFill="1" applyBorder="1" applyAlignment="1" applyProtection="1">
      <alignment horizontal="left" vertical="center"/>
      <protection locked="0"/>
    </xf>
    <xf numFmtId="0" fontId="13" fillId="0" borderId="101" xfId="0" applyFont="1" applyBorder="1" applyAlignment="1" applyProtection="1">
      <alignment horizontal="center" vertical="center" wrapText="1"/>
      <protection locked="0"/>
    </xf>
    <xf numFmtId="0" fontId="13" fillId="0" borderId="102" xfId="0" applyFont="1" applyBorder="1" applyAlignment="1" applyProtection="1">
      <alignment horizontal="center" vertical="center" wrapText="1"/>
      <protection locked="0"/>
    </xf>
    <xf numFmtId="0" fontId="59" fillId="0" borderId="71" xfId="0" applyFont="1" applyBorder="1" applyAlignment="1" applyProtection="1">
      <alignment horizontal="center" vertical="center"/>
      <protection locked="0"/>
    </xf>
    <xf numFmtId="0" fontId="13" fillId="8" borderId="0" xfId="0" applyFont="1" applyFill="1" applyAlignment="1">
      <alignment horizontal="center" vertical="center"/>
    </xf>
    <xf numFmtId="0" fontId="41" fillId="9" borderId="0" xfId="0" applyFont="1" applyFill="1" applyAlignment="1" applyProtection="1">
      <alignment horizontal="center" wrapText="1"/>
      <protection locked="0"/>
    </xf>
    <xf numFmtId="0" fontId="59" fillId="8" borderId="51" xfId="0" applyFont="1" applyFill="1" applyBorder="1" applyAlignment="1" applyProtection="1">
      <alignment horizontal="center" vertical="center"/>
      <protection locked="0"/>
    </xf>
    <xf numFmtId="0" fontId="8" fillId="2" borderId="63" xfId="0"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protection locked="0"/>
    </xf>
    <xf numFmtId="0" fontId="79" fillId="8" borderId="0" xfId="0" applyFont="1" applyFill="1" applyAlignment="1" applyProtection="1">
      <alignment horizontal="left" vertical="center" wrapText="1"/>
      <protection locked="0"/>
    </xf>
    <xf numFmtId="0" fontId="5" fillId="8"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40" xfId="0" applyFont="1" applyBorder="1" applyAlignment="1" applyProtection="1">
      <alignment horizontal="center" vertical="center" wrapText="1"/>
      <protection locked="0"/>
    </xf>
    <xf numFmtId="0" fontId="69" fillId="7" borderId="45" xfId="0" applyFont="1" applyFill="1" applyBorder="1" applyAlignment="1" applyProtection="1">
      <alignment horizontal="left" vertical="top" wrapText="1" indent="1"/>
      <protection locked="0"/>
    </xf>
    <xf numFmtId="0" fontId="8" fillId="3" borderId="42" xfId="0" applyFont="1" applyFill="1" applyBorder="1" applyAlignment="1">
      <alignment horizontal="center" vertical="center"/>
    </xf>
    <xf numFmtId="0" fontId="8" fillId="3" borderId="0" xfId="0" applyFont="1" applyFill="1" applyAlignment="1">
      <alignment horizontal="center" vertical="center"/>
    </xf>
    <xf numFmtId="0" fontId="8" fillId="16" borderId="42" xfId="0" applyFont="1" applyFill="1" applyBorder="1" applyAlignment="1">
      <alignment horizontal="center" vertical="center"/>
    </xf>
    <xf numFmtId="0" fontId="8" fillId="16" borderId="0" xfId="0" applyFont="1" applyFill="1" applyAlignment="1">
      <alignment horizontal="center" vertical="center"/>
    </xf>
    <xf numFmtId="0" fontId="84" fillId="7" borderId="44" xfId="0" applyFont="1" applyFill="1" applyBorder="1" applyAlignment="1" applyProtection="1">
      <alignment horizontal="left" vertical="top" wrapText="1" indent="1"/>
      <protection locked="0"/>
    </xf>
    <xf numFmtId="0" fontId="10" fillId="7" borderId="43" xfId="0" applyFont="1" applyFill="1" applyBorder="1" applyAlignment="1" applyProtection="1">
      <alignment horizontal="left" vertical="top" wrapText="1" indent="1"/>
      <protection locked="0"/>
    </xf>
    <xf numFmtId="0" fontId="32" fillId="8" borderId="0" xfId="0" applyFont="1" applyFill="1" applyAlignment="1" applyProtection="1">
      <alignment horizontal="left" vertical="center" wrapText="1" indent="1"/>
      <protection locked="0"/>
    </xf>
    <xf numFmtId="0" fontId="8" fillId="3" borderId="62" xfId="0" applyFont="1" applyFill="1" applyBorder="1" applyAlignment="1">
      <alignment horizontal="center" vertical="center"/>
    </xf>
    <xf numFmtId="0" fontId="66" fillId="8" borderId="0" xfId="0" applyFont="1" applyFill="1" applyAlignment="1" applyProtection="1">
      <alignment horizontal="left" vertical="top" wrapText="1"/>
      <protection locked="0"/>
    </xf>
    <xf numFmtId="0" fontId="38" fillId="8" borderId="0" xfId="0" applyFont="1" applyFill="1" applyAlignment="1" applyProtection="1">
      <alignment horizontal="left" vertical="top" wrapText="1"/>
      <protection locked="0"/>
    </xf>
    <xf numFmtId="0" fontId="26" fillId="8" borderId="0" xfId="0" applyFont="1" applyFill="1" applyAlignment="1" applyProtection="1">
      <alignment horizontal="left" wrapText="1" indent="1"/>
      <protection locked="0"/>
    </xf>
    <xf numFmtId="0" fontId="8" fillId="5" borderId="41" xfId="0" applyFont="1" applyFill="1" applyBorder="1" applyAlignment="1">
      <alignment horizontal="center" vertical="center"/>
    </xf>
    <xf numFmtId="0" fontId="8" fillId="5" borderId="61" xfId="0" applyFont="1" applyFill="1" applyBorder="1" applyAlignment="1">
      <alignment horizontal="center" vertical="center"/>
    </xf>
    <xf numFmtId="0" fontId="84" fillId="7" borderId="71" xfId="0" applyFont="1" applyFill="1" applyBorder="1" applyAlignment="1">
      <alignment horizontal="left" vertical="top" wrapText="1" indent="1"/>
    </xf>
    <xf numFmtId="0" fontId="8" fillId="8" borderId="0" xfId="0" applyFont="1" applyFill="1" applyAlignment="1">
      <alignment horizontal="center" vertical="center"/>
    </xf>
    <xf numFmtId="0" fontId="8" fillId="8" borderId="40" xfId="0" applyFont="1" applyFill="1" applyBorder="1" applyAlignment="1">
      <alignment horizontal="center" vertical="center"/>
    </xf>
    <xf numFmtId="0" fontId="84" fillId="7" borderId="51" xfId="0" applyFont="1" applyFill="1" applyBorder="1" applyAlignment="1">
      <alignment horizontal="left" vertical="top" wrapText="1" indent="1"/>
    </xf>
    <xf numFmtId="0" fontId="8" fillId="3" borderId="41" xfId="0" applyFont="1" applyFill="1" applyBorder="1" applyAlignment="1">
      <alignment horizontal="center" vertical="center"/>
    </xf>
    <xf numFmtId="0" fontId="8" fillId="16" borderId="41" xfId="0" applyFont="1" applyFill="1" applyBorder="1" applyAlignment="1">
      <alignment horizontal="center" vertical="center"/>
    </xf>
    <xf numFmtId="0" fontId="82" fillId="8" borderId="0" xfId="0" applyFont="1" applyFill="1" applyAlignment="1" applyProtection="1">
      <alignment horizontal="left" vertical="center" wrapText="1"/>
      <protection locked="0"/>
    </xf>
    <xf numFmtId="0" fontId="58" fillId="8" borderId="0" xfId="0" applyFont="1" applyFill="1" applyAlignment="1">
      <alignment horizontal="left" vertical="center" wrapText="1"/>
    </xf>
    <xf numFmtId="0" fontId="41" fillId="7" borderId="29" xfId="0" applyFont="1" applyFill="1" applyBorder="1" applyAlignment="1">
      <alignment horizontal="left" vertical="center" wrapText="1"/>
    </xf>
    <xf numFmtId="0" fontId="11" fillId="7" borderId="29" xfId="0" applyFont="1" applyFill="1" applyBorder="1" applyAlignment="1">
      <alignment horizontal="left" vertical="center" wrapText="1"/>
    </xf>
    <xf numFmtId="0" fontId="73" fillId="7" borderId="94" xfId="0" applyFont="1" applyFill="1" applyBorder="1" applyAlignment="1">
      <alignment horizontal="left" vertical="center" wrapText="1"/>
    </xf>
    <xf numFmtId="0" fontId="73" fillId="7" borderId="29" xfId="0" applyFont="1" applyFill="1" applyBorder="1" applyAlignment="1">
      <alignment horizontal="left" vertical="center" wrapText="1"/>
    </xf>
    <xf numFmtId="0" fontId="42" fillId="8" borderId="0" xfId="0" applyFont="1" applyFill="1" applyAlignment="1" applyProtection="1">
      <alignment horizontal="center" vertical="center" textRotation="90" wrapText="1"/>
      <protection locked="0"/>
    </xf>
    <xf numFmtId="0" fontId="73" fillId="8" borderId="0" xfId="0" applyFont="1" applyFill="1" applyAlignment="1">
      <alignment horizontal="left" vertical="center" wrapText="1"/>
    </xf>
    <xf numFmtId="0" fontId="35" fillId="2" borderId="0" xfId="0" applyFont="1" applyFill="1" applyAlignment="1">
      <alignment horizontal="center" vertical="center" wrapText="1"/>
    </xf>
    <xf numFmtId="0" fontId="35" fillId="8" borderId="0" xfId="0" applyFont="1" applyFill="1" applyAlignment="1">
      <alignment horizontal="center" vertical="center"/>
    </xf>
    <xf numFmtId="0" fontId="17" fillId="8" borderId="0" xfId="0" applyFont="1" applyFill="1" applyAlignment="1">
      <alignment horizontal="left" vertical="center"/>
    </xf>
    <xf numFmtId="0" fontId="8" fillId="8" borderId="0" xfId="0" applyFont="1" applyFill="1" applyAlignment="1">
      <alignment horizontal="center" vertical="center" wrapText="1"/>
    </xf>
    <xf numFmtId="0" fontId="73" fillId="8" borderId="0" xfId="0" applyFont="1" applyFill="1" applyAlignment="1">
      <alignment horizontal="left" vertical="center"/>
    </xf>
    <xf numFmtId="0" fontId="62" fillId="8" borderId="0" xfId="0" applyFont="1" applyFill="1" applyAlignment="1" applyProtection="1">
      <alignment horizontal="left" wrapText="1"/>
      <protection locked="0"/>
    </xf>
    <xf numFmtId="0" fontId="0" fillId="0" borderId="0" xfId="0" applyAlignment="1">
      <alignment horizontal="left" wrapText="1"/>
    </xf>
    <xf numFmtId="0" fontId="7" fillId="8" borderId="0" xfId="0" applyFont="1" applyFill="1" applyAlignment="1" applyProtection="1">
      <alignment horizontal="center" vertical="center"/>
      <protection locked="0"/>
    </xf>
    <xf numFmtId="49" fontId="15" fillId="8" borderId="0" xfId="0" applyNumberFormat="1" applyFont="1" applyFill="1" applyAlignment="1" applyProtection="1">
      <alignment horizontal="center" vertical="top"/>
      <protection locked="0"/>
    </xf>
    <xf numFmtId="49" fontId="15" fillId="0" borderId="0" xfId="0" applyNumberFormat="1" applyFont="1" applyAlignment="1" applyProtection="1">
      <alignment horizontal="center" vertical="top"/>
      <protection locked="0"/>
    </xf>
    <xf numFmtId="0" fontId="61" fillId="8" borderId="0" xfId="0" applyFont="1" applyFill="1" applyAlignment="1">
      <alignment horizontal="left" wrapText="1"/>
    </xf>
    <xf numFmtId="0" fontId="84" fillId="7" borderId="4" xfId="0" applyFont="1" applyFill="1" applyBorder="1" applyAlignment="1">
      <alignment horizontal="left" vertical="top" wrapText="1" indent="1"/>
    </xf>
    <xf numFmtId="0" fontId="84" fillId="7" borderId="3" xfId="0" applyFont="1" applyFill="1" applyBorder="1" applyAlignment="1">
      <alignment horizontal="left" vertical="top" wrapText="1" indent="1"/>
    </xf>
    <xf numFmtId="0" fontId="86" fillId="0" borderId="0" xfId="0" applyFont="1" applyAlignment="1" applyProtection="1">
      <alignment horizontal="left" vertical="center" wrapText="1"/>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xf>
    <xf numFmtId="0" fontId="12" fillId="7" borderId="3" xfId="0" applyFont="1" applyFill="1" applyBorder="1" applyAlignment="1">
      <alignment horizontal="left" vertical="top" wrapText="1" indent="1"/>
    </xf>
    <xf numFmtId="0" fontId="24" fillId="8" borderId="0" xfId="0" applyFont="1" applyFill="1" applyAlignment="1" applyProtection="1">
      <alignment horizontal="left" vertical="center" wrapText="1" indent="1"/>
      <protection locked="0"/>
    </xf>
    <xf numFmtId="0" fontId="72" fillId="8" borderId="0" xfId="0" applyFont="1" applyFill="1" applyAlignment="1" applyProtection="1">
      <alignment horizontal="left" vertical="center" wrapText="1"/>
      <protection locked="0"/>
    </xf>
    <xf numFmtId="0" fontId="13" fillId="8" borderId="0" xfId="0" applyFont="1" applyFill="1" applyAlignment="1" applyProtection="1">
      <alignment horizontal="left" vertical="center" wrapText="1"/>
      <protection locked="0"/>
    </xf>
    <xf numFmtId="0" fontId="6" fillId="2" borderId="40" xfId="0" applyFont="1" applyFill="1" applyBorder="1" applyAlignment="1" applyProtection="1">
      <alignment horizontal="center" vertical="center" wrapText="1"/>
      <protection locked="0"/>
    </xf>
    <xf numFmtId="0" fontId="60" fillId="8" borderId="0" xfId="0" applyFont="1" applyFill="1" applyAlignment="1" applyProtection="1">
      <alignment horizontal="center" wrapText="1"/>
      <protection locked="0"/>
    </xf>
    <xf numFmtId="0" fontId="12" fillId="7" borderId="4" xfId="0" applyFont="1" applyFill="1" applyBorder="1" applyAlignment="1">
      <alignment horizontal="left" vertical="top" wrapText="1" indent="1"/>
    </xf>
    <xf numFmtId="0" fontId="11" fillId="0" borderId="0" xfId="0" applyFont="1" applyAlignment="1" applyProtection="1">
      <alignment horizontal="left" vertical="center"/>
      <protection locked="0"/>
    </xf>
    <xf numFmtId="0" fontId="17" fillId="4" borderId="66" xfId="0" applyFont="1" applyFill="1" applyBorder="1" applyAlignment="1">
      <alignment horizontal="center" vertical="top" wrapText="1"/>
    </xf>
    <xf numFmtId="0" fontId="17" fillId="4" borderId="19" xfId="0" applyFont="1" applyFill="1" applyBorder="1" applyAlignment="1">
      <alignment horizontal="center" vertical="top" wrapText="1"/>
    </xf>
    <xf numFmtId="0" fontId="121" fillId="8" borderId="0" xfId="0" applyFont="1" applyFill="1" applyAlignment="1">
      <alignment horizontal="left" vertical="center" wrapText="1"/>
    </xf>
    <xf numFmtId="0" fontId="57" fillId="8" borderId="0" xfId="0" applyFont="1" applyFill="1" applyAlignment="1" applyProtection="1">
      <alignment horizontal="center" vertical="center" wrapText="1"/>
      <protection locked="0"/>
    </xf>
    <xf numFmtId="0" fontId="42" fillId="10" borderId="0" xfId="0" applyFont="1" applyFill="1" applyAlignment="1">
      <alignment horizontal="center" vertical="center"/>
    </xf>
    <xf numFmtId="0" fontId="10" fillId="0" borderId="49" xfId="0" applyFont="1" applyBorder="1" applyAlignment="1">
      <alignment horizontal="left" vertical="top" wrapText="1"/>
    </xf>
    <xf numFmtId="0" fontId="13" fillId="0" borderId="20" xfId="0" applyFont="1" applyBorder="1" applyAlignment="1" applyProtection="1">
      <alignment horizontal="center" vertical="top" wrapText="1"/>
      <protection locked="0"/>
    </xf>
    <xf numFmtId="0" fontId="44" fillId="10" borderId="0" xfId="0" applyFont="1" applyFill="1" applyAlignment="1" applyProtection="1">
      <alignment horizontal="left" vertical="center"/>
      <protection locked="0"/>
    </xf>
    <xf numFmtId="0" fontId="61" fillId="8" borderId="0" xfId="0" applyFont="1" applyFill="1" applyAlignment="1" applyProtection="1">
      <alignment horizontal="left" vertical="top" wrapText="1"/>
      <protection locked="0"/>
    </xf>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12" fillId="7" borderId="9" xfId="0" applyFont="1" applyFill="1" applyBorder="1" applyAlignment="1">
      <alignment horizontal="left" vertical="top" wrapText="1"/>
    </xf>
    <xf numFmtId="0" fontId="11" fillId="7" borderId="3" xfId="0" applyFont="1" applyFill="1" applyBorder="1" applyAlignment="1">
      <alignment horizontal="left" vertical="top" wrapText="1"/>
    </xf>
    <xf numFmtId="0" fontId="44" fillId="3" borderId="0" xfId="0" applyFont="1" applyFill="1" applyAlignment="1">
      <alignment horizontal="center" vertical="center"/>
    </xf>
    <xf numFmtId="0" fontId="12" fillId="7" borderId="46" xfId="0" applyFont="1" applyFill="1" applyBorder="1" applyAlignment="1">
      <alignment horizontal="left" vertical="top" wrapText="1"/>
    </xf>
    <xf numFmtId="0" fontId="11" fillId="8" borderId="39" xfId="0" applyFont="1" applyFill="1" applyBorder="1" applyAlignment="1" applyProtection="1">
      <alignment vertical="top" wrapText="1"/>
      <protection locked="0"/>
    </xf>
    <xf numFmtId="0" fontId="0" fillId="0" borderId="39" xfId="0" applyBorder="1" applyAlignment="1">
      <alignment vertical="top" wrapText="1"/>
    </xf>
    <xf numFmtId="0" fontId="79" fillId="0" borderId="0" xfId="0" applyFont="1" applyAlignment="1" applyProtection="1">
      <alignment horizontal="left" vertical="center" wrapText="1"/>
      <protection locked="0"/>
    </xf>
    <xf numFmtId="0" fontId="13" fillId="0" borderId="0" xfId="0" applyFont="1" applyAlignment="1" applyProtection="1">
      <alignment horizontal="center" vertical="top" wrapText="1"/>
      <protection locked="0"/>
    </xf>
    <xf numFmtId="0" fontId="10" fillId="0" borderId="47" xfId="0" applyFont="1" applyBorder="1" applyAlignment="1">
      <alignment horizontal="left" vertical="top" wrapText="1"/>
    </xf>
    <xf numFmtId="0" fontId="83" fillId="8" borderId="0" xfId="0" applyFont="1" applyFill="1" applyAlignment="1" applyProtection="1">
      <alignment horizontal="right" vertical="center" wrapText="1"/>
      <protection locked="0"/>
    </xf>
    <xf numFmtId="0" fontId="57" fillId="8" borderId="0" xfId="0" applyFont="1" applyFill="1" applyAlignment="1">
      <alignment horizontal="center" vertical="center"/>
    </xf>
    <xf numFmtId="0" fontId="11" fillId="8" borderId="0" xfId="0" applyFont="1" applyFill="1" applyAlignment="1" applyProtection="1">
      <alignment horizontal="left" vertical="center" wrapText="1"/>
      <protection locked="0"/>
    </xf>
    <xf numFmtId="0" fontId="18" fillId="8" borderId="0" xfId="0" applyFont="1" applyFill="1" applyAlignment="1">
      <alignment horizontal="left" vertical="center" wrapText="1"/>
    </xf>
    <xf numFmtId="0" fontId="41" fillId="8" borderId="0" xfId="0" applyFont="1" applyFill="1" applyAlignment="1" applyProtection="1">
      <alignment horizontal="left" vertical="center" wrapText="1"/>
      <protection locked="0"/>
    </xf>
    <xf numFmtId="0" fontId="11" fillId="8" borderId="0" xfId="0" applyFont="1" applyFill="1" applyAlignment="1" applyProtection="1">
      <alignment horizontal="left" vertical="center"/>
      <protection locked="0"/>
    </xf>
    <xf numFmtId="0" fontId="27" fillId="8" borderId="0" xfId="0" applyFont="1" applyFill="1" applyAlignment="1" applyProtection="1">
      <alignment horizontal="left" vertical="center" wrapText="1"/>
      <protection locked="0"/>
    </xf>
    <xf numFmtId="0" fontId="17" fillId="8" borderId="0" xfId="0" applyFont="1" applyFill="1" applyAlignment="1">
      <alignment horizontal="center" vertical="center" wrapText="1"/>
    </xf>
    <xf numFmtId="0" fontId="27" fillId="8" borderId="0" xfId="0" applyFont="1" applyFill="1" applyAlignment="1" applyProtection="1">
      <alignment vertical="center" wrapText="1"/>
      <protection locked="0"/>
    </xf>
    <xf numFmtId="0" fontId="17" fillId="8" borderId="0" xfId="0" applyFont="1" applyFill="1" applyAlignment="1">
      <alignment horizontal="left" vertical="center" wrapText="1"/>
    </xf>
    <xf numFmtId="0" fontId="3" fillId="8" borderId="0" xfId="0" applyFont="1" applyFill="1" applyAlignment="1">
      <alignment horizontal="center" vertical="center" wrapText="1"/>
    </xf>
    <xf numFmtId="0" fontId="2" fillId="8" borderId="0" xfId="0" applyFont="1" applyFill="1" applyAlignment="1">
      <alignment horizontal="left" vertical="top" wrapText="1"/>
    </xf>
    <xf numFmtId="0" fontId="17" fillId="8" borderId="0" xfId="0" applyFont="1" applyFill="1" applyAlignment="1">
      <alignment horizontal="center" vertical="center"/>
    </xf>
    <xf numFmtId="0" fontId="11" fillId="8" borderId="0" xfId="0" applyFont="1" applyFill="1" applyAlignment="1">
      <alignment horizontal="left" vertical="center" wrapText="1"/>
    </xf>
    <xf numFmtId="0" fontId="42" fillId="10" borderId="68" xfId="0" applyFont="1" applyFill="1" applyBorder="1" applyAlignment="1" applyProtection="1">
      <alignment horizontal="center" vertical="center" textRotation="90" wrapText="1"/>
      <protection locked="0"/>
    </xf>
    <xf numFmtId="0" fontId="42" fillId="10" borderId="29" xfId="0" applyFont="1" applyFill="1" applyBorder="1" applyAlignment="1" applyProtection="1">
      <alignment horizontal="center" vertical="center" textRotation="90" wrapText="1"/>
      <protection locked="0"/>
    </xf>
    <xf numFmtId="0" fontId="30" fillId="8" borderId="0" xfId="0" applyFont="1" applyFill="1" applyAlignment="1" applyProtection="1">
      <alignment horizontal="left"/>
      <protection locked="0"/>
    </xf>
    <xf numFmtId="0" fontId="93" fillId="10" borderId="20" xfId="0" applyFont="1" applyFill="1" applyBorder="1" applyAlignment="1" applyProtection="1">
      <alignment horizontal="left" vertical="center"/>
      <protection locked="0"/>
    </xf>
    <xf numFmtId="0" fontId="93" fillId="16" borderId="20" xfId="0" applyFont="1" applyFill="1" applyBorder="1" applyAlignment="1" applyProtection="1">
      <alignment horizontal="left" vertical="center"/>
      <protection locked="0"/>
    </xf>
    <xf numFmtId="0" fontId="0" fillId="0" borderId="0" xfId="0" applyAlignment="1" applyProtection="1">
      <alignment horizontal="center" vertical="center" wrapText="1"/>
      <protection locked="0"/>
    </xf>
    <xf numFmtId="0" fontId="93" fillId="15" borderId="8" xfId="0" applyFont="1" applyFill="1" applyBorder="1" applyAlignment="1">
      <alignment horizontal="center" vertical="center"/>
    </xf>
    <xf numFmtId="0" fontId="18" fillId="0" borderId="0" xfId="0" applyFont="1" applyAlignment="1">
      <alignment horizontal="left" vertical="top" wrapText="1"/>
    </xf>
  </cellXfs>
  <cellStyles count="1">
    <cellStyle name="Normal" xfId="0" builtinId="0"/>
  </cellStyles>
  <dxfs count="481">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9999"/>
        </patternFill>
      </fill>
    </dxf>
    <dxf>
      <font>
        <b/>
        <i val="0"/>
      </font>
      <fill>
        <patternFill>
          <bgColor rgb="FFFF7C80"/>
        </patternFill>
      </fill>
    </dxf>
    <dxf>
      <font>
        <b/>
        <i val="0"/>
      </font>
      <fill>
        <patternFill>
          <bgColor rgb="FFFF7C80"/>
        </patternFill>
      </fill>
    </dxf>
    <dxf>
      <fill>
        <patternFill patternType="lightUp">
          <fgColor auto="1"/>
        </patternFill>
      </fill>
    </dxf>
    <dxf>
      <font>
        <b val="0"/>
        <i val="0"/>
        <color theme="0" tint="-0.14996795556505021"/>
      </font>
      <fill>
        <patternFill>
          <bgColor theme="0" tint="-0.14996795556505021"/>
        </patternFill>
      </fill>
    </dxf>
    <dxf>
      <fill>
        <patternFill patternType="lightUp"/>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val="0"/>
        <i val="0"/>
        <color theme="1" tint="0.34998626667073579"/>
      </font>
      <fill>
        <patternFill>
          <bgColor theme="1" tint="0.34998626667073579"/>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color theme="1" tint="0.24994659260841701"/>
      </font>
      <fill>
        <patternFill>
          <bgColor theme="1" tint="0.24994659260841701"/>
        </patternFill>
      </fill>
    </dxf>
    <dxf>
      <font>
        <b/>
        <i val="0"/>
      </font>
      <fill>
        <patternFill patternType="solid">
          <fgColor theme="0"/>
          <bgColor rgb="FFC6E0B4"/>
        </patternFill>
      </fill>
    </dxf>
    <dxf>
      <font>
        <b/>
        <i val="0"/>
      </font>
      <fill>
        <patternFill patternType="solid">
          <fgColor theme="0"/>
          <bgColor theme="7" tint="0.59996337778862885"/>
        </patternFill>
      </fill>
    </dxf>
    <dxf>
      <font>
        <b/>
        <i val="0"/>
      </font>
      <fill>
        <patternFill patternType="solid">
          <fgColor theme="0"/>
          <bgColor rgb="FFFF9999"/>
        </patternFill>
      </fill>
    </dxf>
    <dxf>
      <font>
        <b/>
        <i val="0"/>
      </font>
      <fill>
        <patternFill patternType="lightUp">
          <fgColor auto="1"/>
        </patternFill>
      </fill>
    </dxf>
    <dxf>
      <font>
        <b/>
        <i val="0"/>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ont>
        <color auto="1"/>
      </font>
      <fill>
        <patternFill patternType="lightUp">
          <fgColor theme="1"/>
          <bgColor auto="1"/>
        </patternFill>
      </fill>
    </dxf>
    <dxf>
      <font>
        <color theme="1" tint="0.34998626667073579"/>
      </font>
      <fill>
        <patternFill patternType="solid">
          <fgColor theme="0"/>
          <bgColor theme="1" tint="0.34998626667073579"/>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ill>
        <patternFill patternType="lightUp">
          <fgColor auto="1"/>
        </patternFill>
      </fill>
    </dxf>
    <dxf>
      <font>
        <color theme="1" tint="0.24994659260841701"/>
      </font>
      <fill>
        <patternFill patternType="solid">
          <fgColor theme="0"/>
          <bgColor theme="1" tint="0.2499465926084170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499984740745262"/>
      </font>
      <fill>
        <patternFill>
          <bgColor theme="1" tint="0.49998474074526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color theme="1" tint="0.24994659260841701"/>
      </font>
      <fill>
        <patternFill>
          <bgColor theme="1" tint="0.24994659260841701"/>
        </patternFill>
      </fill>
    </dxf>
    <dxf>
      <font>
        <b/>
        <i val="0"/>
        <color auto="1"/>
      </font>
      <fill>
        <patternFill patternType="lightUp">
          <fgColor auto="1"/>
          <bgColor auto="1"/>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ill>
        <patternFill patternType="lightUp">
          <fgColor auto="1"/>
        </patternFill>
      </fill>
    </dxf>
    <dxf>
      <font>
        <color theme="1" tint="0.24994659260841701"/>
      </font>
      <fill>
        <patternFill patternType="solid">
          <fgColor theme="0"/>
          <bgColor theme="1" tint="0.2499465926084170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b val="0"/>
        <i val="0"/>
        <color theme="1" tint="0.24994659260841701"/>
      </font>
      <fill>
        <patternFill>
          <bgColor theme="1" tint="0.24994659260841701"/>
        </patternFill>
      </fill>
    </dxf>
    <dxf>
      <fill>
        <patternFill patternType="lightUp">
          <fgColor auto="1"/>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b/>
        <i val="0"/>
      </font>
      <fill>
        <patternFill>
          <bgColor rgb="FFFF9999"/>
        </patternFill>
      </fill>
    </dxf>
    <dxf>
      <font>
        <color theme="1" tint="0.34998626667073579"/>
      </font>
      <fill>
        <patternFill>
          <bgColor theme="1" tint="0.34998626667073579"/>
        </patternFill>
      </fill>
    </dxf>
    <dxf>
      <font>
        <b val="0"/>
        <i val="0"/>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auto="1"/>
      </font>
      <fill>
        <patternFill patternType="lightUp">
          <bgColor auto="1"/>
        </patternFill>
      </fill>
    </dxf>
    <dxf>
      <font>
        <b/>
        <i val="0"/>
        <color theme="0"/>
      </font>
      <fill>
        <patternFill patternType="none">
          <bgColor auto="1"/>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val="0"/>
        <i val="0"/>
        <color theme="0" tint="-4.9989318521683403E-2"/>
      </font>
    </dxf>
    <dxf>
      <font>
        <color theme="1" tint="0.34998626667073579"/>
      </font>
      <fill>
        <patternFill>
          <bgColor theme="1" tint="0.34998626667073579"/>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color theme="1" tint="0.24994659260841701"/>
      </font>
      <fill>
        <patternFill>
          <bgColor theme="1" tint="0.24994659260841701"/>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color auto="1"/>
      </font>
      <fill>
        <patternFill patternType="lightUp">
          <fgColor theme="1"/>
          <bgColor auto="1"/>
        </patternFill>
      </fill>
    </dxf>
    <dxf>
      <font>
        <b/>
        <i val="0"/>
        <color auto="1"/>
      </font>
      <fill>
        <patternFill patternType="lightUp"/>
      </fill>
    </dxf>
    <dxf>
      <font>
        <color theme="1" tint="0.34998626667073579"/>
      </font>
      <fill>
        <patternFill patternType="solid">
          <fgColor theme="0"/>
          <bgColor theme="1" tint="0.34998626667073579"/>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patternType="lightUp">
          <fgColor auto="1"/>
          <bgColor auto="1"/>
        </patternFill>
      </fill>
    </dxf>
    <dxf>
      <font>
        <b/>
        <i val="0"/>
        <color auto="1"/>
      </font>
      <fill>
        <patternFill>
          <fgColor rgb="FFFFE699"/>
          <bgColor theme="9" tint="0.59996337778862885"/>
        </patternFill>
      </fill>
    </dxf>
    <dxf>
      <font>
        <b/>
        <i val="0"/>
      </font>
      <fill>
        <patternFill patternType="lightUp"/>
      </fill>
    </dxf>
    <dxf>
      <font>
        <b/>
        <i val="0"/>
        <color auto="1"/>
      </font>
      <fill>
        <patternFill patternType="lightUp"/>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font>
      <fill>
        <patternFill patternType="lightUp"/>
      </fill>
    </dxf>
    <dxf>
      <font>
        <b/>
        <i val="0"/>
      </font>
      <fill>
        <patternFill patternType="lightUp"/>
      </fill>
    </dxf>
    <dxf>
      <font>
        <color auto="1"/>
      </font>
      <fill>
        <patternFill patternType="lightUp">
          <fgColor theme="1"/>
          <bgColor auto="1"/>
        </patternFill>
      </fill>
    </dxf>
    <dxf>
      <font>
        <b/>
        <i val="0"/>
      </font>
      <fill>
        <patternFill patternType="lightUp"/>
      </fill>
    </dxf>
    <dxf>
      <font>
        <color theme="1" tint="0.34998626667073579"/>
      </font>
      <fill>
        <patternFill patternType="solid">
          <fgColor theme="0"/>
          <bgColor theme="1" tint="0.34998626667073579"/>
        </patternFill>
      </fill>
    </dxf>
    <dxf>
      <font>
        <b/>
        <i val="0"/>
      </font>
      <fill>
        <patternFill patternType="lightUp"/>
      </fill>
    </dxf>
    <dxf>
      <font>
        <b/>
        <i val="0"/>
        <color auto="1"/>
      </font>
      <fill>
        <patternFill>
          <fgColor rgb="FFFFE699"/>
          <bgColor theme="9"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font>
      <fill>
        <patternFill patternType="lightUp"/>
      </fill>
    </dxf>
    <dxf>
      <fill>
        <patternFill patternType="lightUp">
          <fgColor auto="1"/>
        </patternFill>
      </fill>
    </dxf>
    <dxf>
      <font>
        <color theme="1" tint="0.24994659260841701"/>
      </font>
      <fill>
        <patternFill patternType="solid">
          <fgColor theme="0"/>
          <bgColor theme="1" tint="0.2499465926084170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5050"/>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24994659260841701"/>
      </font>
      <fill>
        <patternFill>
          <bgColor theme="1" tint="0.24994659260841701"/>
        </patternFill>
      </fill>
    </dxf>
    <dxf>
      <font>
        <color theme="1" tint="0.24994659260841701"/>
      </font>
      <fill>
        <patternFill>
          <bgColor theme="1" tint="0.24994659260841701"/>
        </patternFill>
      </fill>
    </dxf>
    <dxf>
      <fill>
        <patternFill patternType="lightUp">
          <fgColor auto="1"/>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ill>
        <patternFill patternType="solid">
          <bgColor theme="0" tint="-0.14996795556505021"/>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bgColor auto="1"/>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patternType="lightUp">
          <bgColor auto="1"/>
        </patternFill>
      </fill>
    </dxf>
    <dxf>
      <font>
        <color theme="1" tint="0.24994659260841701"/>
      </font>
      <fill>
        <patternFill>
          <bgColor theme="1" tint="0.24994659260841701"/>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font>
      <fill>
        <patternFill patternType="lightUp">
          <fgColor auto="1"/>
          <bgColor auto="1"/>
        </patternFill>
      </fill>
    </dxf>
    <dxf>
      <font>
        <b/>
        <i val="0"/>
      </font>
      <fill>
        <patternFill>
          <bgColor theme="7" tint="0.59996337778862885"/>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font>
      <fill>
        <patternFill patternType="lightUp"/>
      </fill>
    </dxf>
    <dxf>
      <font>
        <b/>
        <i val="0"/>
      </font>
      <fill>
        <patternFill patternType="lightUp"/>
      </fill>
    </dxf>
    <dxf>
      <fill>
        <patternFill patternType="lightUp"/>
      </fill>
    </dxf>
    <dxf>
      <font>
        <b/>
        <i val="0"/>
        <color auto="1"/>
      </font>
      <fill>
        <patternFill patternType="lightUp"/>
      </fill>
    </dxf>
    <dxf>
      <font>
        <color theme="1" tint="0.34998626667073579"/>
      </font>
      <fill>
        <patternFill patternType="solid">
          <fgColor theme="0"/>
          <bgColor theme="1" tint="0.34998626667073579"/>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font>
      <fill>
        <patternFill>
          <bgColor theme="7" tint="0.59996337778862885"/>
        </patternFill>
      </fill>
    </dxf>
    <dxf>
      <font>
        <b/>
        <i val="0"/>
      </font>
      <fill>
        <patternFill patternType="lightUp">
          <fgColor auto="1"/>
          <bgColor auto="1"/>
        </patternFill>
      </fill>
    </dxf>
    <dxf>
      <font>
        <b/>
        <i val="0"/>
      </font>
      <fill>
        <patternFill patternType="lightUp"/>
      </fill>
    </dxf>
    <dxf>
      <font>
        <b/>
        <i val="0"/>
        <color auto="1"/>
      </font>
      <fill>
        <patternFill patternType="lightUp"/>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fgColor rgb="FFFFE699"/>
          <bgColor theme="9" tint="0.59996337778862885"/>
        </patternFill>
      </fill>
    </dxf>
    <dxf>
      <font>
        <b/>
        <i val="0"/>
      </font>
      <fill>
        <patternFill patternType="lightUp"/>
      </fill>
    </dxf>
    <dxf>
      <font>
        <b/>
        <i val="0"/>
        <color auto="1"/>
      </font>
      <fill>
        <patternFill patternType="lightUp"/>
      </fill>
    </dxf>
    <dxf>
      <font>
        <color theme="1" tint="0.34998626667073579"/>
      </font>
      <fill>
        <patternFill patternType="solid">
          <fgColor theme="0"/>
          <bgColor theme="1" tint="0.34998626667073579"/>
        </patternFill>
      </fill>
    </dxf>
    <dxf>
      <font>
        <b/>
        <i val="0"/>
        <color auto="1"/>
      </font>
      <fill>
        <patternFill>
          <fgColor rgb="FFFFE699"/>
          <bgColor theme="9" tint="0.59996337778862885"/>
        </patternFill>
      </fill>
    </dxf>
    <dxf>
      <font>
        <b/>
        <i val="0"/>
        <color auto="1"/>
      </font>
      <fill>
        <patternFill>
          <bgColor rgb="FFFF9999"/>
        </patternFill>
      </fill>
    </dxf>
    <dxf>
      <font>
        <b/>
        <i val="0"/>
      </font>
      <fill>
        <patternFill>
          <bgColor theme="7" tint="0.59996337778862885"/>
        </patternFill>
      </fill>
    </dxf>
    <dxf>
      <font>
        <b/>
        <i val="0"/>
      </font>
      <fill>
        <patternFill patternType="lightUp">
          <fgColor auto="1"/>
          <bgColor auto="1"/>
        </patternFill>
      </fill>
    </dxf>
    <dxf>
      <font>
        <b/>
        <i val="0"/>
      </font>
      <fill>
        <patternFill patternType="lightUp"/>
      </fill>
    </dxf>
    <dxf>
      <font>
        <b/>
        <i val="0"/>
        <color auto="1"/>
      </font>
      <fill>
        <patternFill patternType="lightUp"/>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font>
      <fill>
        <patternFill patternType="lightUp"/>
      </fill>
    </dxf>
    <dxf>
      <font>
        <b/>
        <i val="0"/>
      </font>
      <fill>
        <patternFill patternType="lightUp"/>
      </fill>
    </dxf>
    <dxf>
      <font>
        <b/>
        <i val="0"/>
      </font>
      <fill>
        <patternFill patternType="lightUp"/>
      </fill>
    </dxf>
    <dxf>
      <font>
        <color theme="1" tint="0.34998626667073579"/>
      </font>
      <fill>
        <patternFill patternType="lightUp">
          <fgColor auto="1"/>
          <bgColor auto="1"/>
        </patternFill>
      </fill>
    </dxf>
    <dxf>
      <font>
        <color theme="1" tint="0.34998626667073579"/>
      </font>
      <fill>
        <patternFill patternType="solid">
          <fgColor theme="0"/>
          <bgColor theme="1" tint="0.34998626667073579"/>
        </patternFill>
      </fill>
    </dxf>
    <dxf>
      <font>
        <b/>
        <i val="0"/>
        <color auto="1"/>
      </font>
      <fill>
        <patternFill>
          <bgColor theme="7" tint="0.59996337778862885"/>
        </patternFill>
      </fill>
    </dxf>
    <dxf>
      <font>
        <b/>
        <i val="0"/>
        <color auto="1"/>
      </font>
      <fill>
        <patternFill patternType="lightUp">
          <fgColor auto="1"/>
          <bgColor auto="1"/>
        </patternFill>
      </fill>
    </dxf>
    <dxf>
      <font>
        <b/>
        <i val="0"/>
      </font>
      <fill>
        <patternFill patternType="lightUp"/>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color auto="1"/>
      </font>
      <fill>
        <patternFill patternType="lightUp"/>
      </fill>
    </dxf>
    <dxf>
      <font>
        <b/>
        <i val="0"/>
        <color auto="1"/>
      </font>
      <fill>
        <patternFill>
          <bgColor theme="7" tint="0.59996337778862885"/>
        </patternFill>
      </fill>
    </dxf>
    <dxf>
      <font>
        <b/>
        <i val="0"/>
      </font>
      <fill>
        <patternFill patternType="lightUp"/>
      </fill>
    </dxf>
    <dxf>
      <font>
        <b val="0"/>
        <i val="0"/>
        <color auto="1"/>
      </font>
      <fill>
        <patternFill patternType="lightUp">
          <bgColor auto="1"/>
        </patternFill>
      </fill>
    </dxf>
    <dxf>
      <fill>
        <patternFill patternType="lightUp"/>
      </fill>
    </dxf>
    <dxf>
      <font>
        <color theme="1" tint="0.24994659260841701"/>
      </font>
      <fill>
        <patternFill>
          <bgColor theme="1" tint="0.24994659260841701"/>
        </patternFill>
      </fill>
    </dxf>
    <dxf>
      <font>
        <b/>
        <i val="0"/>
      </font>
      <fill>
        <patternFill patternType="lightUp">
          <fgColor auto="1"/>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dxf>
    <dxf>
      <font>
        <color theme="0"/>
      </font>
    </dxf>
  </dxfs>
  <tableStyles count="0" defaultTableStyle="TableStyleMedium2" defaultPivotStyle="PivotStyleLight16"/>
  <colors>
    <mruColors>
      <color rgb="FFC6E0B4"/>
      <color rgb="FF44546A"/>
      <color rgb="FF1F4E79"/>
      <color rgb="FFFF9999"/>
      <color rgb="FFE2CFF1"/>
      <color rgb="FFAE78D6"/>
      <color rgb="FF9900CC"/>
      <color rgb="FF002060"/>
      <color rgb="FF930352"/>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hyperlink" Target="#'Temperature-Step 3'!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3'!A1"/><Relationship Id="rId5" Type="http://schemas.openxmlformats.org/officeDocument/2006/relationships/hyperlink" Target="#'Temperature-Step 1'!A1"/><Relationship Id="rId4" Type="http://schemas.openxmlformats.org/officeDocument/2006/relationships/hyperlink" Target="#'Wind-Step 1'!A1"/></Relationships>
</file>

<file path=xl/drawings/_rels/drawing11.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7.png"/><Relationship Id="rId5" Type="http://schemas.openxmlformats.org/officeDocument/2006/relationships/hyperlink" Target="#'Temperature-Step 4'!A1"/><Relationship Id="rId4" Type="http://schemas.openxmlformats.org/officeDocument/2006/relationships/hyperlink" Target="#'Wind-Step 2'!A1"/></Relationships>
</file>

<file path=xl/drawings/_rels/drawing1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svg"/><Relationship Id="rId7" Type="http://schemas.openxmlformats.org/officeDocument/2006/relationships/hyperlink" Target="#'Wind-Step 1'!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1'!A1"/><Relationship Id="rId5" Type="http://schemas.openxmlformats.org/officeDocument/2006/relationships/hyperlink" Target="#'Water-Step 3'!A1"/><Relationship Id="rId4" Type="http://schemas.openxmlformats.org/officeDocument/2006/relationships/hyperlink" Target="#'Wind-Step 3'!A1"/></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svg"/><Relationship Id="rId7" Type="http://schemas.openxmlformats.org/officeDocument/2006/relationships/hyperlink" Target="#'Wind-Step 2'!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2'!A1"/><Relationship Id="rId5" Type="http://schemas.openxmlformats.org/officeDocument/2006/relationships/hyperlink" Target="#'Wind-Step 4'!A1"/><Relationship Id="rId4" Type="http://schemas.openxmlformats.org/officeDocument/2006/relationships/hyperlink" Target="#'Water-Step 4'!A1"/></Relationships>
</file>

<file path=xl/drawings/_rels/drawing14.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hyperlink" Target="#'Wind-Step 3'!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3'!A1"/><Relationship Id="rId5" Type="http://schemas.openxmlformats.org/officeDocument/2006/relationships/hyperlink" Target="#'Soil-Step 1'!A1"/><Relationship Id="rId4" Type="http://schemas.openxmlformats.org/officeDocument/2006/relationships/hyperlink" Target="#'Temperature-Step 1'!A1"/></Relationships>
</file>

<file path=xl/drawings/_rels/drawing1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8.jpg"/><Relationship Id="rId5" Type="http://schemas.openxmlformats.org/officeDocument/2006/relationships/hyperlink" Target="#'Wind-Step 4'!A1"/><Relationship Id="rId4" Type="http://schemas.openxmlformats.org/officeDocument/2006/relationships/hyperlink" Target="#'Soil-Step 2'!A1"/></Relationships>
</file>

<file path=xl/drawings/_rels/drawing1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svg"/><Relationship Id="rId7" Type="http://schemas.openxmlformats.org/officeDocument/2006/relationships/hyperlink" Target="#'Soil-Step 1'!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1'!A1"/><Relationship Id="rId5" Type="http://schemas.openxmlformats.org/officeDocument/2006/relationships/hyperlink" Target="#'Soil-Step 3'!A1"/><Relationship Id="rId4" Type="http://schemas.openxmlformats.org/officeDocument/2006/relationships/hyperlink" Target="#'Water-Step 3'!A1"/></Relationships>
</file>

<file path=xl/drawings/_rels/drawing1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svg"/><Relationship Id="rId7" Type="http://schemas.openxmlformats.org/officeDocument/2006/relationships/hyperlink" Target="#'Soil-Step 2'!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2'!A1"/><Relationship Id="rId5" Type="http://schemas.openxmlformats.org/officeDocument/2006/relationships/hyperlink" Target="#'Soil-Step 4'!A1"/><Relationship Id="rId4" Type="http://schemas.openxmlformats.org/officeDocument/2006/relationships/hyperlink" Target="#'Water-Step 4'!A1"/></Relationships>
</file>

<file path=xl/drawings/_rels/drawing18.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hyperlink" Target="#'Soil-Step 3'!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3'!A1"/><Relationship Id="rId5" Type="http://schemas.openxmlformats.org/officeDocument/2006/relationships/hyperlink" Target="#Output!A1"/><Relationship Id="rId4" Type="http://schemas.openxmlformats.org/officeDocument/2006/relationships/hyperlink" Target="#'Temperature-Step 1'!A1"/></Relationships>
</file>

<file path=xl/drawings/_rels/drawing19.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9.png"/><Relationship Id="rId4" Type="http://schemas.openxmlformats.org/officeDocument/2006/relationships/hyperlink" Target="#'Soil-Step 4'!A1"/></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Output'!A1"/><Relationship Id="rId12" Type="http://schemas.openxmlformats.org/officeDocument/2006/relationships/image" Target="../media/image12.png"/><Relationship Id="rId17" Type="http://schemas.openxmlformats.org/officeDocument/2006/relationships/image" Target="../media/image17.svg"/><Relationship Id="rId2" Type="http://schemas.openxmlformats.org/officeDocument/2006/relationships/image" Target="../media/image5.svg"/><Relationship Id="rId16" Type="http://schemas.openxmlformats.org/officeDocument/2006/relationships/image" Target="../media/image16.png"/><Relationship Id="rId1" Type="http://schemas.openxmlformats.org/officeDocument/2006/relationships/image" Target="../media/image4.png"/><Relationship Id="rId6" Type="http://schemas.openxmlformats.org/officeDocument/2006/relationships/image" Target="../media/image7.svg"/><Relationship Id="rId11" Type="http://schemas.openxmlformats.org/officeDocument/2006/relationships/image" Target="../media/image11.svg"/><Relationship Id="rId5" Type="http://schemas.openxmlformats.org/officeDocument/2006/relationships/image" Target="../media/image6.png"/><Relationship Id="rId15" Type="http://schemas.openxmlformats.org/officeDocument/2006/relationships/image" Target="../media/image15.svg"/><Relationship Id="rId10" Type="http://schemas.openxmlformats.org/officeDocument/2006/relationships/image" Target="../media/image10.png"/><Relationship Id="rId19" Type="http://schemas.openxmlformats.org/officeDocument/2006/relationships/image" Target="../media/image19.svg"/><Relationship Id="rId4" Type="http://schemas.openxmlformats.org/officeDocument/2006/relationships/hyperlink" Target="#'Water-Step 1'!A1"/><Relationship Id="rId9" Type="http://schemas.openxmlformats.org/officeDocument/2006/relationships/image" Target="../media/image9.sv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2.jpg"/><Relationship Id="rId4" Type="http://schemas.openxmlformats.org/officeDocument/2006/relationships/hyperlink" Target="#'Water-Step 2'!A1"/></Relationships>
</file>

<file path=xl/drawings/_rels/drawing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Water-Step 1'!A1"/><Relationship Id="rId4" Type="http://schemas.openxmlformats.org/officeDocument/2006/relationships/hyperlink" Target="#'Water-Step 3'!A1"/></Relationships>
</file>

<file path=xl/drawings/_rels/drawing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Water-Step 2'!A1"/><Relationship Id="rId4" Type="http://schemas.openxmlformats.org/officeDocument/2006/relationships/hyperlink" Target="#'Water-Step 4'!A1"/></Relationships>
</file>

<file path=xl/drawings/_rels/drawing6.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Water-Step 3'!A1"/><Relationship Id="rId4" Type="http://schemas.openxmlformats.org/officeDocument/2006/relationships/hyperlink" Target="#'Temperature-Step 1'!A1"/></Relationships>
</file>

<file path=xl/drawings/_rels/drawing7.xml.rels><?xml version="1.0" encoding="UTF-8" standalone="yes"?>
<Relationships xmlns="http://schemas.openxmlformats.org/package/2006/relationships"><Relationship Id="rId8" Type="http://schemas.openxmlformats.org/officeDocument/2006/relationships/hyperlink" Target="https://interactive-atlas.ipcc.ch/" TargetMode="External"/><Relationship Id="rId3" Type="http://schemas.openxmlformats.org/officeDocument/2006/relationships/image" Target="../media/image21.svg"/><Relationship Id="rId7" Type="http://schemas.openxmlformats.org/officeDocument/2006/relationships/image" Target="../media/image26.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5.png"/><Relationship Id="rId5" Type="http://schemas.openxmlformats.org/officeDocument/2006/relationships/hyperlink" Target="#'Water-Step 4'!A1"/><Relationship Id="rId4" Type="http://schemas.openxmlformats.org/officeDocument/2006/relationships/hyperlink" Target="#'Temperature-Step 2'!A1"/></Relationships>
</file>

<file path=xl/drawings/_rels/drawing8.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svg"/><Relationship Id="rId7" Type="http://schemas.openxmlformats.org/officeDocument/2006/relationships/hyperlink" Target="#'Temperature-Step 1'!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1'!A1"/><Relationship Id="rId5" Type="http://schemas.openxmlformats.org/officeDocument/2006/relationships/hyperlink" Target="#'Temperature-Step 3'!A1"/><Relationship Id="rId4" Type="http://schemas.openxmlformats.org/officeDocument/2006/relationships/hyperlink" Target="#'Water-Step 3'!A1"/></Relationships>
</file>

<file path=xl/drawings/_rels/drawing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svg"/><Relationship Id="rId7" Type="http://schemas.openxmlformats.org/officeDocument/2006/relationships/hyperlink" Target="#'Temperature-Step 2'!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2'!A1"/><Relationship Id="rId5" Type="http://schemas.openxmlformats.org/officeDocument/2006/relationships/hyperlink" Target="#'Temperature-Step 4'!A1"/><Relationship Id="rId4" Type="http://schemas.openxmlformats.org/officeDocument/2006/relationships/hyperlink" Target="#'Water-Step 4'!A1"/></Relationships>
</file>

<file path=xl/drawings/drawing1.xml><?xml version="1.0" encoding="utf-8"?>
<xdr:wsDr xmlns:xdr="http://schemas.openxmlformats.org/drawingml/2006/spreadsheetDrawing" xmlns:a="http://schemas.openxmlformats.org/drawingml/2006/main">
  <xdr:oneCellAnchor>
    <xdr:from>
      <xdr:col>4</xdr:col>
      <xdr:colOff>390525</xdr:colOff>
      <xdr:row>0</xdr:row>
      <xdr:rowOff>0</xdr:rowOff>
    </xdr:from>
    <xdr:ext cx="184731" cy="264560"/>
    <xdr:sp macro="" textlink="">
      <xdr:nvSpPr>
        <xdr:cNvPr id="2" name="TextBox 1">
          <a:extLst>
            <a:ext uri="{FF2B5EF4-FFF2-40B4-BE49-F238E27FC236}">
              <a16:creationId xmlns:a16="http://schemas.microsoft.com/office/drawing/2014/main" id="{3B934E5F-EEE5-41C6-931D-D1A3498A104D}"/>
            </a:ext>
          </a:extLst>
        </xdr:cNvPr>
        <xdr:cNvSpPr txBox="1"/>
      </xdr:nvSpPr>
      <xdr:spPr>
        <a:xfrm>
          <a:off x="2828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390525</xdr:colOff>
      <xdr:row>4</xdr:row>
      <xdr:rowOff>28575</xdr:rowOff>
    </xdr:from>
    <xdr:ext cx="184731" cy="264560"/>
    <xdr:sp macro="" textlink="">
      <xdr:nvSpPr>
        <xdr:cNvPr id="3" name="TextBox 2">
          <a:extLst>
            <a:ext uri="{FF2B5EF4-FFF2-40B4-BE49-F238E27FC236}">
              <a16:creationId xmlns:a16="http://schemas.microsoft.com/office/drawing/2014/main" id="{956255BF-DD9D-4329-A24D-9C4B6FBBEEB0}"/>
            </a:ext>
          </a:extLst>
        </xdr:cNvPr>
        <xdr:cNvSpPr txBox="1"/>
      </xdr:nvSpPr>
      <xdr:spPr>
        <a:xfrm>
          <a:off x="28289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53422</xdr:colOff>
      <xdr:row>1</xdr:row>
      <xdr:rowOff>115957</xdr:rowOff>
    </xdr:from>
    <xdr:to>
      <xdr:col>11</xdr:col>
      <xdr:colOff>495299</xdr:colOff>
      <xdr:row>3</xdr:row>
      <xdr:rowOff>115957</xdr:rowOff>
    </xdr:to>
    <xdr:sp macro="" textlink="">
      <xdr:nvSpPr>
        <xdr:cNvPr id="4" name="TextBox 3">
          <a:extLst>
            <a:ext uri="{FF2B5EF4-FFF2-40B4-BE49-F238E27FC236}">
              <a16:creationId xmlns:a16="http://schemas.microsoft.com/office/drawing/2014/main" id="{860CCD64-EB75-42D7-9332-B15ED727D844}"/>
            </a:ext>
          </a:extLst>
        </xdr:cNvPr>
        <xdr:cNvSpPr txBox="1"/>
      </xdr:nvSpPr>
      <xdr:spPr>
        <a:xfrm>
          <a:off x="1272622" y="306457"/>
          <a:ext cx="5928277" cy="381000"/>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i="0" u="none" strike="noStrike" baseline="0">
              <a:solidFill>
                <a:schemeClr val="bg1"/>
              </a:solidFill>
              <a:latin typeface="+mn-lt"/>
              <a:ea typeface="+mn-ea"/>
              <a:cs typeface="+mn-cs"/>
            </a:rPr>
            <a:t>CLÁUSULA DE EXENCIÓN DE RESPONSABILIDAD</a:t>
          </a:r>
          <a:endParaRPr lang="en-US" sz="1800" b="1">
            <a:solidFill>
              <a:schemeClr val="bg1"/>
            </a:solidFill>
          </a:endParaRPr>
        </a:p>
      </xdr:txBody>
    </xdr:sp>
    <xdr:clientData/>
  </xdr:twoCellAnchor>
  <xdr:oneCellAnchor>
    <xdr:from>
      <xdr:col>8</xdr:col>
      <xdr:colOff>390524</xdr:colOff>
      <xdr:row>3</xdr:row>
      <xdr:rowOff>175865</xdr:rowOff>
    </xdr:from>
    <xdr:ext cx="1783459" cy="767110"/>
    <xdr:pic>
      <xdr:nvPicPr>
        <xdr:cNvPr id="5" name="Picture 4">
          <a:extLst>
            <a:ext uri="{FF2B5EF4-FFF2-40B4-BE49-F238E27FC236}">
              <a16:creationId xmlns:a16="http://schemas.microsoft.com/office/drawing/2014/main" id="{84C19722-93A6-4A85-B12A-322917277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7324" y="747365"/>
          <a:ext cx="1783459" cy="767110"/>
        </a:xfrm>
        <a:prstGeom prst="rect">
          <a:avLst/>
        </a:prstGeom>
        <a:solidFill>
          <a:schemeClr val="bg1"/>
        </a:solidFill>
      </xdr:spPr>
    </xdr:pic>
    <xdr:clientData/>
  </xdr:oneCellAnchor>
  <xdr:twoCellAnchor>
    <xdr:from>
      <xdr:col>13</xdr:col>
      <xdr:colOff>99483</xdr:colOff>
      <xdr:row>33</xdr:row>
      <xdr:rowOff>55034</xdr:rowOff>
    </xdr:from>
    <xdr:to>
      <xdr:col>19</xdr:col>
      <xdr:colOff>504825</xdr:colOff>
      <xdr:row>35</xdr:row>
      <xdr:rowOff>35327</xdr:rowOff>
    </xdr:to>
    <xdr:sp macro="" textlink="">
      <xdr:nvSpPr>
        <xdr:cNvPr id="6" name="TextBox 5">
          <a:extLst>
            <a:ext uri="{FF2B5EF4-FFF2-40B4-BE49-F238E27FC236}">
              <a16:creationId xmlns:a16="http://schemas.microsoft.com/office/drawing/2014/main" id="{55DBB52E-1E5B-4A69-A254-891C2886BE0F}"/>
            </a:ext>
          </a:extLst>
        </xdr:cNvPr>
        <xdr:cNvSpPr txBox="1"/>
      </xdr:nvSpPr>
      <xdr:spPr>
        <a:xfrm>
          <a:off x="8024283" y="6341534"/>
          <a:ext cx="4062942" cy="36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NOTIFICACIÓN DE FALLOS INFORMÁTICOS</a:t>
          </a:r>
          <a:endParaRPr lang="en-US" sz="1400" b="1">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oneCellAnchor>
    <xdr:from>
      <xdr:col>13</xdr:col>
      <xdr:colOff>13759</xdr:colOff>
      <xdr:row>34</xdr:row>
      <xdr:rowOff>115360</xdr:rowOff>
    </xdr:from>
    <xdr:ext cx="5701241" cy="968983"/>
    <xdr:sp macro="" textlink="">
      <xdr:nvSpPr>
        <xdr:cNvPr id="7" name="TextBox 6">
          <a:extLst>
            <a:ext uri="{FF2B5EF4-FFF2-40B4-BE49-F238E27FC236}">
              <a16:creationId xmlns:a16="http://schemas.microsoft.com/office/drawing/2014/main" id="{27141F5F-079A-4C38-9AD1-C73F2E92FBC0}"/>
            </a:ext>
          </a:extLst>
        </xdr:cNvPr>
        <xdr:cNvSpPr txBox="1"/>
      </xdr:nvSpPr>
      <xdr:spPr>
        <a:xfrm>
          <a:off x="7938559" y="6592360"/>
          <a:ext cx="5701241" cy="968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marR="0" lvl="0" indent="-252000"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2"/>
            </a:buBlip>
            <a:tabLst/>
            <a:defRPr/>
          </a:pPr>
          <a:r>
            <a:rPr lang="en-US" sz="1400" b="0" i="0" baseline="0">
              <a:solidFill>
                <a:schemeClr val="bg1"/>
              </a:solidFill>
              <a:effectLst/>
              <a:latin typeface="+mn-lt"/>
              <a:ea typeface="+mn-ea"/>
              <a:cs typeface="+mn-cs"/>
            </a:rPr>
            <a:t>Si detecta cualquier fallo en la herramienta, escriba a la siguiente dirección de correo electrónico: jaspersnetwork@eib.org indicando en el asunto «Excel tools bug reporting» (Notificación de fallos informáticos en herramientas de Excel).</a:t>
          </a:r>
        </a:p>
      </xdr:txBody>
    </xdr:sp>
    <xdr:clientData/>
  </xdr:oneCellAnchor>
  <xdr:twoCellAnchor>
    <xdr:from>
      <xdr:col>12</xdr:col>
      <xdr:colOff>590550</xdr:colOff>
      <xdr:row>32</xdr:row>
      <xdr:rowOff>114300</xdr:rowOff>
    </xdr:from>
    <xdr:to>
      <xdr:col>22</xdr:col>
      <xdr:colOff>323850</xdr:colOff>
      <xdr:row>40</xdr:row>
      <xdr:rowOff>26459</xdr:rowOff>
    </xdr:to>
    <xdr:sp macro="" textlink="">
      <xdr:nvSpPr>
        <xdr:cNvPr id="8" name="Rectangle 7">
          <a:extLst>
            <a:ext uri="{FF2B5EF4-FFF2-40B4-BE49-F238E27FC236}">
              <a16:creationId xmlns:a16="http://schemas.microsoft.com/office/drawing/2014/main" id="{238E12EA-9271-43CD-8ABE-A830AB46448D}"/>
            </a:ext>
          </a:extLst>
        </xdr:cNvPr>
        <xdr:cNvSpPr/>
      </xdr:nvSpPr>
      <xdr:spPr>
        <a:xfrm>
          <a:off x="7905750" y="6210300"/>
          <a:ext cx="5829300" cy="1436159"/>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0</xdr:colOff>
      <xdr:row>6</xdr:row>
      <xdr:rowOff>0</xdr:rowOff>
    </xdr:from>
    <xdr:ext cx="5688666" cy="8550802"/>
    <xdr:sp macro="" textlink="">
      <xdr:nvSpPr>
        <xdr:cNvPr id="9" name="TextBox 8">
          <a:extLst>
            <a:ext uri="{FF2B5EF4-FFF2-40B4-BE49-F238E27FC236}">
              <a16:creationId xmlns:a16="http://schemas.microsoft.com/office/drawing/2014/main" id="{1E14AEFF-50C0-4BBD-91DE-914D36AB965B}"/>
            </a:ext>
          </a:extLst>
        </xdr:cNvPr>
        <xdr:cNvSpPr txBox="1"/>
      </xdr:nvSpPr>
      <xdr:spPr>
        <a:xfrm>
          <a:off x="1219200" y="1143000"/>
          <a:ext cx="5688666" cy="8550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lgn="l">
            <a:spcAft>
              <a:spcPts val="600"/>
            </a:spcAft>
            <a:buSzPct val="150000"/>
            <a:buFontTx/>
            <a:buBlip>
              <a:blip xmlns:r="http://schemas.openxmlformats.org/officeDocument/2006/relationships" r:embed="rId2"/>
            </a:buBlip>
          </a:pPr>
          <a:r>
            <a:rPr lang="en-US" sz="1400" b="1" i="0" u="sng" strike="noStrike" baseline="0">
              <a:solidFill>
                <a:schemeClr val="bg1"/>
              </a:solidFill>
              <a:latin typeface="+mn-lt"/>
              <a:ea typeface="+mn-ea"/>
              <a:cs typeface="+mn-cs"/>
            </a:rPr>
            <a:t>Versión de julio de 2025</a:t>
          </a:r>
        </a:p>
        <a:p>
          <a:pPr marL="252000" indent="-252000" algn="l">
            <a:spcAft>
              <a:spcPts val="600"/>
            </a:spcAft>
            <a:buSzPct val="150000"/>
            <a:buFontTx/>
            <a:buBlip>
              <a:blip xmlns:r="http://schemas.openxmlformats.org/officeDocument/2006/relationships" r:embed="rId2"/>
            </a:buBlip>
          </a:pPr>
          <a:endParaRPr lang="en-US"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Esta herramienta ha sido diseñada para pequeños proyectos y se proporciona de buena fe para ser utilizada bajo la responsabilidad del usuario.</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servicio de asesoramiento JASPERS del BEI no garantiza el carácter exacto o exhaustivo ni de la información incluida en esta herramienta ni de la evaluación realizada con esta herramienta. Tampoco asume responsabilidad jurídica alguna, directa o indirecta, por cualesquiera daños o pérdidas ocasionados o presuntamente ocasionados por o en conexión con el uso de la información incluida en esta herramienta.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Comisión Europea no ha debatido ni aprobado formalmente esta herramienta. La evaluación resultante del uso de la herramienta no refleja necesariamente las opiniones de los socios del servicio de asesoramiento JASPERS del BEI (la Comisión Europea y el Banco Europeo de Inversiones).</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BEI se reserva los derechos de autor de esta herramienta en nombre del servicio de asesoramiento JASPERS del BEI. Por la presente se autoriza la distribución íntegra de esta herramienta con fines no comerciales y sin cargo alguno, siempre que se mencione al servicio de asesoramiento JASPERS del BEI.</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GB" sz="1400" b="0" i="0" u="none" strike="noStrike">
              <a:solidFill>
                <a:schemeClr val="bg1"/>
              </a:solidFill>
              <a:effectLst/>
              <a:latin typeface="+mn-lt"/>
              <a:ea typeface="+mn-ea"/>
              <a:cs typeface="+mn-cs"/>
            </a:rPr>
            <a:t>La herramienta realiza un análisis probabilístico  simplificado que considera la probabilidad de que se produzca el peligro más grave en la ubicación del proyecto. Utiliza un enfoque sencillo, aunque subjetivo, basado en indicadores para determinar los posibles peligros y riesgos climáticos. Se basa en pruebas empíricas, por lo que puede ser utilizada por personas que no son expertas en cuestiones climáticas.</a:t>
          </a:r>
          <a:r>
            <a:rPr lang="en-GB" sz="1400" b="0" i="0" u="none" strike="noStrike" baseline="0">
              <a:solidFill>
                <a:schemeClr val="bg1"/>
              </a:solidFill>
              <a:effectLst/>
              <a:latin typeface="+mn-lt"/>
              <a:ea typeface="+mn-ea"/>
              <a:cs typeface="+mn-cs"/>
            </a:rPr>
            <a:t> </a:t>
          </a:r>
          <a:r>
            <a:rPr lang="en-GB" sz="1400" b="0" i="0" u="none" strike="noStrike">
              <a:solidFill>
                <a:schemeClr val="bg1"/>
              </a:solidFill>
              <a:effectLst/>
              <a:latin typeface="+mn-lt"/>
              <a:ea typeface="+mn-ea"/>
              <a:cs typeface="+mn-cs"/>
            </a:rPr>
            <a:t>No obstante, no ofrece la solidez de un análisis cuantitativo de riesgos, en el que se evalúan pérdidas en elementos expuestos empleando métricas probabilísticas.</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herramienta ha sido desarrollada en el programa Microsoft Excel y no ha sido probado —y, por lo tanto, podría no funcionar— en otras aplicaciones de hojas de cálculo.</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endParaRPr lang="en-GB"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endParaRPr lang="en-US" sz="1100" b="0" i="0" u="none" strike="noStrike" baseline="0">
            <a:solidFill>
              <a:schemeClr val="bg1"/>
            </a:solidFill>
            <a:latin typeface="+mn-lt"/>
            <a:ea typeface="+mn-ea"/>
            <a:cs typeface="+mn-cs"/>
          </a:endParaRPr>
        </a:p>
      </xdr:txBody>
    </xdr:sp>
    <xdr:clientData/>
  </xdr:oneCellAnchor>
  <xdr:twoCellAnchor>
    <xdr:from>
      <xdr:col>12</xdr:col>
      <xdr:colOff>609599</xdr:colOff>
      <xdr:row>14</xdr:row>
      <xdr:rowOff>19050</xdr:rowOff>
    </xdr:from>
    <xdr:to>
      <xdr:col>22</xdr:col>
      <xdr:colOff>295275</xdr:colOff>
      <xdr:row>20</xdr:row>
      <xdr:rowOff>123825</xdr:rowOff>
    </xdr:to>
    <xdr:sp macro="" textlink="">
      <xdr:nvSpPr>
        <xdr:cNvPr id="11" name="Rectangle 10">
          <a:extLst>
            <a:ext uri="{FF2B5EF4-FFF2-40B4-BE49-F238E27FC236}">
              <a16:creationId xmlns:a16="http://schemas.microsoft.com/office/drawing/2014/main" id="{32E7DC82-D57D-44C0-BAD1-A2442CC47CDE}"/>
            </a:ext>
          </a:extLst>
        </xdr:cNvPr>
        <xdr:cNvSpPr/>
      </xdr:nvSpPr>
      <xdr:spPr>
        <a:xfrm>
          <a:off x="7924799" y="2686050"/>
          <a:ext cx="5781676" cy="1247775"/>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13</xdr:col>
      <xdr:colOff>95250</xdr:colOff>
      <xdr:row>14</xdr:row>
      <xdr:rowOff>87839</xdr:rowOff>
    </xdr:from>
    <xdr:ext cx="5543550" cy="1356718"/>
    <xdr:sp macro="" textlink="">
      <xdr:nvSpPr>
        <xdr:cNvPr id="12" name="TextBox 11">
          <a:extLst>
            <a:ext uri="{FF2B5EF4-FFF2-40B4-BE49-F238E27FC236}">
              <a16:creationId xmlns:a16="http://schemas.microsoft.com/office/drawing/2014/main" id="{768E79D7-1D07-4E88-8C98-BF21F12A5298}"/>
            </a:ext>
          </a:extLst>
        </xdr:cNvPr>
        <xdr:cNvSpPr txBox="1"/>
      </xdr:nvSpPr>
      <xdr:spPr>
        <a:xfrm>
          <a:off x="8020050" y="2754839"/>
          <a:ext cx="5543550" cy="1356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Roboto" panose="02000000000000000000" pitchFamily="2" charset="0"/>
              <a:ea typeface="Roboto" panose="02000000000000000000" pitchFamily="2" charset="0"/>
              <a:cs typeface="Roboto" panose="02000000000000000000" pitchFamily="2" charset="0"/>
            </a:rPr>
            <a:t>DEFINICIÓN DE PROYECTOS A PEQUEÑA ESCALA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En España la herramienta Excel se puede utilizar para proyectos de agua potable, aguas residuales y riego con un coste &lt;10 000 000 EUR</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endParaRPr lang="en-GB" sz="1100">
            <a:solidFill>
              <a:schemeClr val="bg1"/>
            </a:solidFill>
          </a:endParaRPr>
        </a:p>
      </xdr:txBody>
    </xdr:sp>
    <xdr:clientData/>
  </xdr:oneCellAnchor>
  <xdr:twoCellAnchor editAs="oneCell">
    <xdr:from>
      <xdr:col>5</xdr:col>
      <xdr:colOff>514350</xdr:colOff>
      <xdr:row>3</xdr:row>
      <xdr:rowOff>152400</xdr:rowOff>
    </xdr:from>
    <xdr:to>
      <xdr:col>8</xdr:col>
      <xdr:colOff>294640</xdr:colOff>
      <xdr:row>8</xdr:row>
      <xdr:rowOff>74295</xdr:rowOff>
    </xdr:to>
    <xdr:pic>
      <xdr:nvPicPr>
        <xdr:cNvPr id="10" name="Picture 9" descr="A logo with a flag and stars&#10;&#10;AI-generated content may be incorrect.">
          <a:extLst>
            <a:ext uri="{FF2B5EF4-FFF2-40B4-BE49-F238E27FC236}">
              <a16:creationId xmlns:a16="http://schemas.microsoft.com/office/drawing/2014/main" id="{8F24CBD1-3116-E41E-0BE7-CF83D8DA7E68}"/>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val="0"/>
            </a:ext>
          </a:extLst>
        </a:blip>
        <a:srcRect t="10997" b="8350"/>
        <a:stretch/>
      </xdr:blipFill>
      <xdr:spPr bwMode="auto">
        <a:xfrm>
          <a:off x="3562350" y="723900"/>
          <a:ext cx="1609090" cy="87439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101</xdr:row>
      <xdr:rowOff>217920</xdr:rowOff>
    </xdr:to>
    <xdr:sp macro="" textlink="">
      <xdr:nvSpPr>
        <xdr:cNvPr id="3" name="Rectangle 17">
          <a:extLst>
            <a:ext uri="{FF2B5EF4-FFF2-40B4-BE49-F238E27FC236}">
              <a16:creationId xmlns:a16="http://schemas.microsoft.com/office/drawing/2014/main" id="{E7D8B526-7D96-BEE2-2EBE-0A251B441C51}"/>
            </a:ext>
          </a:extLst>
        </xdr:cNvPr>
        <xdr:cNvSpPr/>
      </xdr:nvSpPr>
      <xdr:spPr>
        <a:xfrm>
          <a:off x="0" y="0"/>
          <a:ext cx="2767908" cy="4265179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155640</xdr:colOff>
      <xdr:row>1</xdr:row>
      <xdr:rowOff>43772</xdr:rowOff>
    </xdr:from>
    <xdr:to>
      <xdr:col>0</xdr:col>
      <xdr:colOff>671226</xdr:colOff>
      <xdr:row>2</xdr:row>
      <xdr:rowOff>161692</xdr:rowOff>
    </xdr:to>
    <xdr:grpSp>
      <xdr:nvGrpSpPr>
        <xdr:cNvPr id="5" name="Group 19">
          <a:extLst>
            <a:ext uri="{FF2B5EF4-FFF2-40B4-BE49-F238E27FC236}">
              <a16:creationId xmlns:a16="http://schemas.microsoft.com/office/drawing/2014/main" id="{3137D875-827C-929F-D481-01DEBF3CB011}"/>
            </a:ext>
          </a:extLst>
        </xdr:cNvPr>
        <xdr:cNvGrpSpPr/>
      </xdr:nvGrpSpPr>
      <xdr:grpSpPr>
        <a:xfrm>
          <a:off x="155640" y="234272"/>
          <a:ext cx="515586" cy="530670"/>
          <a:chOff x="1238249" y="942977"/>
          <a:chExt cx="641567" cy="499849"/>
        </a:xfrm>
      </xdr:grpSpPr>
      <xdr:sp macro="" textlink="">
        <xdr:nvSpPr>
          <xdr:cNvPr id="11" name="Rectangle: Rounded Corners 27">
            <a:hlinkClick xmlns:r="http://schemas.openxmlformats.org/officeDocument/2006/relationships" r:id="rId1"/>
            <a:extLst>
              <a:ext uri="{FF2B5EF4-FFF2-40B4-BE49-F238E27FC236}">
                <a16:creationId xmlns:a16="http://schemas.microsoft.com/office/drawing/2014/main" id="{8F3DE48C-7F50-B390-2068-E83E8BECE273}"/>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28" descr="Home with solid fill">
            <a:hlinkClick xmlns:r="http://schemas.openxmlformats.org/officeDocument/2006/relationships" r:id="rId1"/>
            <a:extLst>
              <a:ext uri="{FF2B5EF4-FFF2-40B4-BE49-F238E27FC236}">
                <a16:creationId xmlns:a16="http://schemas.microsoft.com/office/drawing/2014/main" id="{B19D2A4E-7DBB-B521-AD11-9B8542D969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clientData/>
  </xdr:twoCellAnchor>
  <xdr:twoCellAnchor editAs="oneCell">
    <xdr:from>
      <xdr:col>0</xdr:col>
      <xdr:colOff>1856443</xdr:colOff>
      <xdr:row>1</xdr:row>
      <xdr:rowOff>43772</xdr:rowOff>
    </xdr:from>
    <xdr:to>
      <xdr:col>0</xdr:col>
      <xdr:colOff>2372030</xdr:colOff>
      <xdr:row>2</xdr:row>
      <xdr:rowOff>161692</xdr:rowOff>
    </xdr:to>
    <xdr:sp macro="" textlink="">
      <xdr:nvSpPr>
        <xdr:cNvPr id="7" name="Rectangle: Rounded Corners 23">
          <a:hlinkClick xmlns:r="http://schemas.openxmlformats.org/officeDocument/2006/relationships" r:id="rId4"/>
          <a:extLst>
            <a:ext uri="{FF2B5EF4-FFF2-40B4-BE49-F238E27FC236}">
              <a16:creationId xmlns:a16="http://schemas.microsoft.com/office/drawing/2014/main" id="{12B4E558-0C6E-EA30-65C2-B7028FE16499}"/>
            </a:ext>
          </a:extLst>
        </xdr:cNvPr>
        <xdr:cNvSpPr/>
      </xdr:nvSpPr>
      <xdr:spPr>
        <a:xfrm>
          <a:off x="1856443" y="234272"/>
          <a:ext cx="515587" cy="53067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1983996</xdr:colOff>
      <xdr:row>1</xdr:row>
      <xdr:rowOff>153164</xdr:rowOff>
    </xdr:from>
    <xdr:to>
      <xdr:col>0</xdr:col>
      <xdr:colOff>2281302</xdr:colOff>
      <xdr:row>2</xdr:row>
      <xdr:rowOff>46418</xdr:rowOff>
    </xdr:to>
    <xdr:sp macro="" textlink="">
      <xdr:nvSpPr>
        <xdr:cNvPr id="8" name="Arrow: Right 24">
          <a:hlinkClick xmlns:r="http://schemas.openxmlformats.org/officeDocument/2006/relationships" r:id="rId5"/>
          <a:extLst>
            <a:ext uri="{FF2B5EF4-FFF2-40B4-BE49-F238E27FC236}">
              <a16:creationId xmlns:a16="http://schemas.microsoft.com/office/drawing/2014/main" id="{37D4C18E-2972-2FE7-5C90-F18DF26B5D20}"/>
            </a:ext>
          </a:extLst>
        </xdr:cNvPr>
        <xdr:cNvSpPr/>
      </xdr:nvSpPr>
      <xdr:spPr>
        <a:xfrm>
          <a:off x="1983996" y="343664"/>
          <a:ext cx="297306" cy="306004"/>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1239364</xdr:colOff>
      <xdr:row>1</xdr:row>
      <xdr:rowOff>43772</xdr:rowOff>
    </xdr:from>
    <xdr:to>
      <xdr:col>0</xdr:col>
      <xdr:colOff>1754949</xdr:colOff>
      <xdr:row>2</xdr:row>
      <xdr:rowOff>161692</xdr:rowOff>
    </xdr:to>
    <xdr:sp macro="" textlink="">
      <xdr:nvSpPr>
        <xdr:cNvPr id="9" name="Rectangle: Rounded Corners 25">
          <a:hlinkClick xmlns:r="http://schemas.openxmlformats.org/officeDocument/2006/relationships" r:id="rId6"/>
          <a:extLst>
            <a:ext uri="{FF2B5EF4-FFF2-40B4-BE49-F238E27FC236}">
              <a16:creationId xmlns:a16="http://schemas.microsoft.com/office/drawing/2014/main" id="{E60BCE13-B3C4-A414-D974-8852DD6FCB2F}"/>
            </a:ext>
          </a:extLst>
        </xdr:cNvPr>
        <xdr:cNvSpPr/>
      </xdr:nvSpPr>
      <xdr:spPr>
        <a:xfrm>
          <a:off x="1239364" y="234272"/>
          <a:ext cx="515585" cy="53067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1348045</xdr:colOff>
      <xdr:row>1</xdr:row>
      <xdr:rowOff>153164</xdr:rowOff>
    </xdr:from>
    <xdr:to>
      <xdr:col>0</xdr:col>
      <xdr:colOff>1645351</xdr:colOff>
      <xdr:row>2</xdr:row>
      <xdr:rowOff>46418</xdr:rowOff>
    </xdr:to>
    <xdr:sp macro="" textlink="">
      <xdr:nvSpPr>
        <xdr:cNvPr id="10" name="Arrow: Right 26">
          <a:hlinkClick xmlns:r="http://schemas.openxmlformats.org/officeDocument/2006/relationships" r:id="rId7"/>
          <a:extLst>
            <a:ext uri="{FF2B5EF4-FFF2-40B4-BE49-F238E27FC236}">
              <a16:creationId xmlns:a16="http://schemas.microsoft.com/office/drawing/2014/main" id="{653A8E07-8237-2234-D49A-AD25B1A83498}"/>
            </a:ext>
          </a:extLst>
        </xdr:cNvPr>
        <xdr:cNvSpPr/>
      </xdr:nvSpPr>
      <xdr:spPr>
        <a:xfrm rot="10800000">
          <a:off x="1348045" y="343664"/>
          <a:ext cx="297306" cy="306004"/>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80818</xdr:colOff>
      <xdr:row>2</xdr:row>
      <xdr:rowOff>369455</xdr:rowOff>
    </xdr:from>
    <xdr:ext cx="2517785" cy="20819417"/>
    <xdr:sp macro="" textlink="">
      <xdr:nvSpPr>
        <xdr:cNvPr id="13" name="TextBox 18">
          <a:extLst>
            <a:ext uri="{FF2B5EF4-FFF2-40B4-BE49-F238E27FC236}">
              <a16:creationId xmlns:a16="http://schemas.microsoft.com/office/drawing/2014/main" id="{53EAB78D-BDC3-44C4-B794-B43A30FC5600}"/>
            </a:ext>
          </a:extLst>
        </xdr:cNvPr>
        <xdr:cNvSpPr txBox="1"/>
      </xdr:nvSpPr>
      <xdr:spPr>
        <a:xfrm>
          <a:off x="80818" y="972705"/>
          <a:ext cx="2517785" cy="2081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agua</a:t>
          </a:r>
          <a:r>
            <a:rPr lang="es-ES" sz="1100" b="0" baseline="0">
              <a:solidFill>
                <a:schemeClr val="bg1"/>
              </a:solidFill>
              <a:effectLst/>
              <a:latin typeface="+mn-lt"/>
              <a:ea typeface="+mn-ea"/>
              <a:cs typeface="+mn-cs"/>
            </a:rPr>
            <a:t> y saneamiento, </a:t>
          </a:r>
          <a:r>
            <a:rPr lang="es-ES" sz="1100" b="0">
              <a:solidFill>
                <a:schemeClr val="bg1"/>
              </a:solidFill>
              <a:effectLst/>
              <a:latin typeface="+mn-lt"/>
              <a:ea typeface="+mn-ea"/>
              <a:cs typeface="+mn-cs"/>
            </a:rPr>
            <a:t>en concreto frente </a:t>
          </a:r>
          <a:r>
            <a:rPr lang="es-ES" sz="1100" baseline="0">
              <a:solidFill>
                <a:schemeClr val="bg1"/>
              </a:solidFill>
              <a:effectLst/>
              <a:latin typeface="+mn-lt"/>
              <a:ea typeface="+mn-ea"/>
              <a:cs typeface="+mn-cs"/>
            </a:rPr>
            <a:t>al calor extremo, el frío extremo y los incendios forestales.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 figura una lista indicativa de medidas de adaptación.</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Cada medida de adaptación está vinculada</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a uno o varios de los componentes que se beneficiarán de su aplicación. Además, el cuadro proporciona una indicación del nivel de protección (bajo o alto) que puede aportar la medida de adaptación y una estimación indicativa del coste (caro o barato).</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calor extremo</a:t>
          </a:r>
        </a:p>
        <a:p>
          <a:pPr eaLnBrk="1" fontAlgn="auto" latinLnBrk="0" hangingPunct="1"/>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a:t>
          </a:r>
          <a:r>
            <a:rPr lang="es-ES" sz="1100" baseline="0">
              <a:solidFill>
                <a:schemeClr val="bg1"/>
              </a:solidFill>
              <a:effectLst/>
              <a:latin typeface="+mn-lt"/>
              <a:ea typeface="+mn-ea"/>
              <a:cs typeface="+mn-cs"/>
            </a:rPr>
            <a:t> por debajo de un nivel aceptable. </a:t>
          </a:r>
          <a:r>
            <a:rPr lang="es-ES" sz="1100">
              <a:solidFill>
                <a:schemeClr val="bg1"/>
              </a:solidFill>
              <a:effectLst/>
              <a:latin typeface="+mn-lt"/>
              <a:ea typeface="+mn-ea"/>
              <a:cs typeface="+mn-cs"/>
            </a:rPr>
            <a:t> Para facilitar la consulta, el riesgo de cada componente/proceso se transfiere aquí automáticamente del paso anterior.  </a:t>
          </a:r>
        </a:p>
        <a:p>
          <a:pPr marL="0" marR="0" lvl="0" indent="0" defTabSz="914400" eaLnBrk="1" fontAlgn="auto" latinLnBrk="0" hangingPunct="1">
            <a:lnSpc>
              <a:spcPct val="100000"/>
            </a:lnSpc>
            <a:spcBef>
              <a:spcPts val="0"/>
            </a:spcBef>
            <a:spcAft>
              <a:spcPts val="0"/>
            </a:spcAft>
            <a:buClrTx/>
            <a:buSzTx/>
            <a:buFontTx/>
            <a:buNone/>
            <a:tabLst/>
            <a:defRPr/>
          </a:pPr>
          <a:endParaRPr/>
        </a:p>
        <a:p>
          <a:pPr eaLnBrk="1" fontAlgn="auto" latinLnBrk="0" hangingPunct="1"/>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a:t>
          </a:r>
          <a:r>
            <a:rPr lang="es-ES" sz="1100" b="0">
              <a:solidFill>
                <a:schemeClr val="dk1"/>
              </a:solidFill>
              <a:effectLst/>
              <a:latin typeface="+mn-lt"/>
              <a:ea typeface="+mn-ea"/>
              <a:cs typeface="+mn-cs"/>
            </a:rPr>
            <a:t>. </a:t>
          </a:r>
          <a:r>
            <a:rPr lang="es-ES" sz="1100">
              <a:solidFill>
                <a:schemeClr val="bg1"/>
              </a:solidFill>
              <a:effectLst/>
              <a:latin typeface="+mn-lt"/>
              <a:ea typeface="+mn-ea"/>
              <a:cs typeface="+mn-cs"/>
            </a:rPr>
            <a:t>Si fuera necesario, </a:t>
          </a:r>
          <a:r>
            <a:rPr lang="es-ES" sz="1100" b="1" u="sng">
              <a:solidFill>
                <a:schemeClr val="bg1"/>
              </a:solidFill>
              <a:effectLst/>
              <a:latin typeface="+mn-lt"/>
              <a:ea typeface="+mn-ea"/>
              <a:cs typeface="+mn-cs"/>
            </a:rPr>
            <a:t>la lista puede ampliarse</a:t>
          </a:r>
          <a:r>
            <a:rPr lang="es-ES" sz="1100">
              <a:solidFill>
                <a:schemeClr val="bg1"/>
              </a:solidFill>
              <a:effectLst/>
              <a:latin typeface="+mn-lt"/>
              <a:ea typeface="+mn-ea"/>
              <a:cs typeface="+mn-cs"/>
            </a:rPr>
            <a:t> para incluir medidas de adaptación adicionales seleccionadas por el usuario que no figuran actualmente en el cuadro 4.2.</a:t>
          </a:r>
        </a:p>
        <a:p>
          <a:pPr eaLnBrk="1" fontAlgn="auto" latinLnBrk="0" hangingPunct="1"/>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 nivel </a:t>
          </a:r>
          <a:r>
            <a:rPr lang="es-ES" sz="1100">
              <a:solidFill>
                <a:schemeClr val="bg1"/>
              </a:solidFill>
              <a:effectLst/>
              <a:latin typeface="+mn-lt"/>
              <a:ea typeface="+mn-ea"/>
              <a:cs typeface="+mn-cs"/>
            </a:rPr>
            <a:t>de eficiencia agregado teniendo en cuenta las complementariedades entre las medidas de adaptación</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las características y limitaciones específicas del proyecto.</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«CALOR EXTREMO»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PROTECCIÓN FRENTE AL CAMBIO CLIMÁTICO: FRÍO EXTREMO</a:t>
          </a:r>
        </a:p>
        <a:p>
          <a:pPr eaLnBrk="1" fontAlgn="auto" latinLnBrk="0" hangingPunct="1"/>
          <a:r>
            <a:rPr lang="es-ES" sz="1100" baseline="0">
              <a:solidFill>
                <a:schemeClr val="bg1"/>
              </a:solidFill>
              <a:effectLst/>
              <a:latin typeface="+mn-lt"/>
              <a:ea typeface="+mn-ea"/>
              <a:cs typeface="+mn-cs"/>
            </a:rPr>
            <a:t>7. Repita el mismo procedimiento para evaluar la protección frente al cambio climático en relación con las sequías. Complete las secciones 4.6 y 4.7 del cuadro 4.1 para obtener el nivel final de riesgo de los distintos componentes/procesos.</a:t>
          </a:r>
        </a:p>
        <a:p>
          <a:pPr eaLnBrk="1" fontAlgn="auto" latinLnBrk="0" hangingPunct="1"/>
          <a:endParaRP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PROTECCIÓN FRENTE AL CAMBIO CLIMÁTICO: INCENDIOS FORESTALES</a:t>
          </a:r>
        </a:p>
        <a:p>
          <a:pPr eaLnBrk="1" fontAlgn="auto" latinLnBrk="0" hangingPunct="1"/>
          <a:r>
            <a:rPr lang="es-ES" sz="1100" baseline="0">
              <a:solidFill>
                <a:schemeClr val="bg1"/>
              </a:solidFill>
              <a:effectLst/>
              <a:latin typeface="+mn-lt"/>
              <a:ea typeface="+mn-ea"/>
              <a:cs typeface="+mn-cs"/>
            </a:rPr>
            <a:t>8.  Repita el mismo procedimiento para evaluar la protección frente al cambio climático en el caso de incendios forestales. Complete las secciones 4.10 y 4.11 del cuadro 4.1 para obtener el nivel final de riesgo de los distintos componentes/procesos.</a:t>
          </a: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CONTROL FINAL</a:t>
          </a:r>
        </a:p>
        <a:p>
          <a:pPr eaLnBrk="1" fontAlgn="auto" latinLnBrk="0" hangingPunct="1"/>
          <a:r>
            <a:rPr lang="es-ES" sz="1100" baseline="0">
              <a:solidFill>
                <a:schemeClr val="bg1"/>
              </a:solidFill>
              <a:effectLst/>
              <a:latin typeface="+mn-lt"/>
              <a:ea typeface="+mn-ea"/>
              <a:cs typeface="+mn-cs"/>
            </a:rPr>
            <a:t>9. </a:t>
          </a:r>
          <a:r>
            <a:rPr lang="es-ES" sz="1100">
              <a:solidFill>
                <a:schemeClr val="bg1"/>
              </a:solidFill>
              <a:effectLst/>
              <a:latin typeface="+mn-lt"/>
              <a:ea typeface="+mn-ea"/>
              <a:cs typeface="+mn-cs"/>
            </a:rPr>
            <a:t>Se considera que la protección frente a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clientData/>
  </xdr:oneCellAnchor>
  <xdr:twoCellAnchor>
    <xdr:from>
      <xdr:col>11</xdr:col>
      <xdr:colOff>476247</xdr:colOff>
      <xdr:row>23</xdr:row>
      <xdr:rowOff>0</xdr:rowOff>
    </xdr:from>
    <xdr:to>
      <xdr:col>15</xdr:col>
      <xdr:colOff>1302323</xdr:colOff>
      <xdr:row>29</xdr:row>
      <xdr:rowOff>15875</xdr:rowOff>
    </xdr:to>
    <xdr:grpSp>
      <xdr:nvGrpSpPr>
        <xdr:cNvPr id="4" name="Ομάδα 3">
          <a:extLst>
            <a:ext uri="{FF2B5EF4-FFF2-40B4-BE49-F238E27FC236}">
              <a16:creationId xmlns:a16="http://schemas.microsoft.com/office/drawing/2014/main" id="{99ABEC31-4D1C-4BB6-BC80-EC242CEAFB0D}"/>
            </a:ext>
          </a:extLst>
        </xdr:cNvPr>
        <xdr:cNvGrpSpPr/>
      </xdr:nvGrpSpPr>
      <xdr:grpSpPr>
        <a:xfrm>
          <a:off x="20478747" y="9144000"/>
          <a:ext cx="6509326" cy="2667000"/>
          <a:chOff x="39817964" y="7689273"/>
          <a:chExt cx="6758389" cy="2460082"/>
        </a:xfrm>
      </xdr:grpSpPr>
      <xdr:sp macro="" textlink="">
        <xdr:nvSpPr>
          <xdr:cNvPr id="14" name="TextBox 3">
            <a:extLst>
              <a:ext uri="{FF2B5EF4-FFF2-40B4-BE49-F238E27FC236}">
                <a16:creationId xmlns:a16="http://schemas.microsoft.com/office/drawing/2014/main" id="{3228E207-32F8-D62D-140C-149E119EE302}"/>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5" name="TextBox 14">
            <a:extLst>
              <a:ext uri="{FF2B5EF4-FFF2-40B4-BE49-F238E27FC236}">
                <a16:creationId xmlns:a16="http://schemas.microsoft.com/office/drawing/2014/main" id="{3776F1F9-EDB7-7C5E-FECB-65BF8E4A2EF6}"/>
              </a:ext>
            </a:extLst>
          </xdr:cNvPr>
          <xdr:cNvSpPr txBox="1"/>
        </xdr:nvSpPr>
        <xdr:spPr>
          <a:xfrm>
            <a:off x="39983899" y="7848486"/>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12</xdr:col>
      <xdr:colOff>0</xdr:colOff>
      <xdr:row>40</xdr:row>
      <xdr:rowOff>380999</xdr:rowOff>
    </xdr:from>
    <xdr:to>
      <xdr:col>15</xdr:col>
      <xdr:colOff>1318202</xdr:colOff>
      <xdr:row>46</xdr:row>
      <xdr:rowOff>380999</xdr:rowOff>
    </xdr:to>
    <xdr:grpSp>
      <xdr:nvGrpSpPr>
        <xdr:cNvPr id="16" name="Ομάδα 15">
          <a:extLst>
            <a:ext uri="{FF2B5EF4-FFF2-40B4-BE49-F238E27FC236}">
              <a16:creationId xmlns:a16="http://schemas.microsoft.com/office/drawing/2014/main" id="{1135E879-3544-4D6D-9361-066445F88B07}"/>
            </a:ext>
          </a:extLst>
        </xdr:cNvPr>
        <xdr:cNvGrpSpPr/>
      </xdr:nvGrpSpPr>
      <xdr:grpSpPr>
        <a:xfrm>
          <a:off x="20478750" y="16557624"/>
          <a:ext cx="6525202" cy="2476500"/>
          <a:chOff x="39817964" y="7689273"/>
          <a:chExt cx="6774872" cy="2453574"/>
        </a:xfrm>
      </xdr:grpSpPr>
      <xdr:sp macro="" textlink="">
        <xdr:nvSpPr>
          <xdr:cNvPr id="17" name="TextBox 3">
            <a:extLst>
              <a:ext uri="{FF2B5EF4-FFF2-40B4-BE49-F238E27FC236}">
                <a16:creationId xmlns:a16="http://schemas.microsoft.com/office/drawing/2014/main" id="{F2A586E9-DEBB-36CB-4A8D-6A76676ECA5D}"/>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8" name="TextBox 17">
            <a:extLst>
              <a:ext uri="{FF2B5EF4-FFF2-40B4-BE49-F238E27FC236}">
                <a16:creationId xmlns:a16="http://schemas.microsoft.com/office/drawing/2014/main" id="{7DC6D324-B5DB-4C0C-6271-4403CF0D2D7B}"/>
              </a:ext>
            </a:extLst>
          </xdr:cNvPr>
          <xdr:cNvSpPr txBox="1"/>
        </xdr:nvSpPr>
        <xdr:spPr>
          <a:xfrm>
            <a:off x="40000382" y="7841978"/>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133693</xdr:colOff>
      <xdr:row>24</xdr:row>
      <xdr:rowOff>483130</xdr:rowOff>
    </xdr:to>
    <xdr:sp macro="" textlink="">
      <xdr:nvSpPr>
        <xdr:cNvPr id="68" name="Rectangle 7">
          <a:extLst>
            <a:ext uri="{FF2B5EF4-FFF2-40B4-BE49-F238E27FC236}">
              <a16:creationId xmlns:a16="http://schemas.microsoft.com/office/drawing/2014/main" id="{00000000-0008-0000-0900-000003000000}"/>
            </a:ext>
          </a:extLst>
        </xdr:cNvPr>
        <xdr:cNvSpPr/>
      </xdr:nvSpPr>
      <xdr:spPr>
        <a:xfrm>
          <a:off x="0" y="0"/>
          <a:ext cx="2907849" cy="12258411"/>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154054</xdr:colOff>
      <xdr:row>2</xdr:row>
      <xdr:rowOff>362010</xdr:rowOff>
    </xdr:from>
    <xdr:ext cx="2569086" cy="6832383"/>
    <xdr:sp macro="" textlink="">
      <xdr:nvSpPr>
        <xdr:cNvPr id="69" name="TextBox 8">
          <a:extLst>
            <a:ext uri="{FF2B5EF4-FFF2-40B4-BE49-F238E27FC236}">
              <a16:creationId xmlns:a16="http://schemas.microsoft.com/office/drawing/2014/main" id="{00000000-0008-0000-0900-000004000000}"/>
            </a:ext>
          </a:extLst>
        </xdr:cNvPr>
        <xdr:cNvSpPr txBox="1"/>
      </xdr:nvSpPr>
      <xdr:spPr>
        <a:xfrm>
          <a:off x="154054" y="909698"/>
          <a:ext cx="2569086" cy="683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b="1" i="0" u="none" strike="noStrike" baseline="0">
              <a:solidFill>
                <a:schemeClr val="bg1"/>
              </a:solidFill>
              <a:latin typeface="+mn-lt"/>
              <a:ea typeface="+mn-ea"/>
              <a:cs typeface="+mn-cs"/>
            </a:rPr>
            <a:t>1. </a:t>
          </a:r>
          <a:r>
            <a:rPr lang="es-ES" sz="1100" b="0">
              <a:solidFill>
                <a:schemeClr val="bg1"/>
              </a:solidFill>
              <a:latin typeface="+mn-lt"/>
              <a:ea typeface="+mn-ea"/>
              <a:cs typeface="+mn-cs"/>
            </a:rPr>
            <a:t>Responda a las preguntas P1.1 a P1.3 del cuadro 1.1 para evaluar la exposición de la instalación a vientos extremos y huracanes. Determine si las condiciones descritas son aplicables a la zona de interés y facilite la puntuación correspondiente. La puntuación de exposición se calculará automáticamente.</a:t>
          </a:r>
        </a:p>
        <a:p>
          <a:pPr marL="0" marR="0" lvl="0" indent="0" defTabSz="914400" eaLnBrk="1" fontAlgn="auto" latinLnBrk="0" hangingPunct="1">
            <a:lnSpc>
              <a:spcPct val="100000"/>
            </a:lnSpc>
            <a:spcBef>
              <a:spcPts val="0"/>
            </a:spcBef>
            <a:spcAft>
              <a:spcPts val="0"/>
            </a:spcAft>
            <a:buClrTx/>
            <a:buSzTx/>
            <a:buFontTx/>
            <a:buNone/>
            <a:tabLst/>
            <a:defRPr/>
          </a:pPr>
          <a:r>
            <a:rPr lang="es-ES" sz="1100" b="1" cap="all" baseline="0">
              <a:solidFill>
                <a:schemeClr val="bg1"/>
              </a:solidFill>
              <a:effectLst/>
              <a:latin typeface="+mn-lt"/>
              <a:ea typeface="+mn-ea"/>
              <a:cs typeface="+mn-cs"/>
            </a:rPr>
            <a:t>Exposición futura</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1" cap="all"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cap="all" baseline="0">
              <a:solidFill>
                <a:schemeClr val="bg1"/>
              </a:solidFill>
              <a:effectLst/>
              <a:latin typeface="+mn-lt"/>
              <a:ea typeface="+mn-ea"/>
              <a:cs typeface="+mn-cs"/>
            </a:rPr>
            <a:t>2. </a:t>
          </a:r>
          <a:r>
            <a:rPr lang="es-ES" sz="1100">
              <a:solidFill>
                <a:schemeClr val="bg1"/>
              </a:solidFill>
              <a:effectLst/>
              <a:latin typeface="+mn-lt"/>
              <a:ea typeface="+mn-ea"/>
              <a:cs typeface="+mn-cs"/>
            </a:rPr>
            <a:t>Consulte las proyecciones climáticas regionales del IPCC (https://interactive-atlas.ipcc.ch) y observe cómo </a:t>
          </a:r>
          <a:r>
            <a:rPr lang="es-ES" sz="1100" baseline="0">
              <a:solidFill>
                <a:schemeClr val="bg1"/>
              </a:solidFill>
              <a:effectLst/>
              <a:latin typeface="+mn-lt"/>
              <a:ea typeface="+mn-ea"/>
              <a:cs typeface="+mn-cs"/>
            </a:rPr>
            <a:t>se prevé que cambien en el futuro los patrones de vientos extremos</a:t>
          </a:r>
          <a:r>
            <a:rPr lang="es-ES" sz="1100">
              <a:solidFill>
                <a:schemeClr val="bg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3.</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Asigne un multiplicador del cambio climático superior a 1 si se prevé que los vientos extremos se intensifiquen </a:t>
          </a:r>
          <a:r>
            <a:rPr lang="es-ES" sz="1100" baseline="0">
              <a:solidFill>
                <a:schemeClr val="bg1"/>
              </a:solidFill>
              <a:effectLst/>
              <a:latin typeface="+mn-lt"/>
              <a:ea typeface="+mn-ea"/>
              <a:cs typeface="+mn-cs"/>
            </a:rPr>
            <a:t>y se conviertan en un fenómeno más frecuente </a:t>
          </a:r>
          <a:r>
            <a:rPr lang="es-ES" sz="1100">
              <a:solidFill>
                <a:schemeClr val="bg1"/>
              </a:solidFill>
              <a:effectLst/>
              <a:latin typeface="+mn-lt"/>
              <a:ea typeface="+mn-ea"/>
              <a:cs typeface="+mn-cs"/>
            </a:rPr>
            <a:t>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«vientos extremos»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se calculará automáticamente combinando la exposición actual con el multiplicador del cambio climático.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4. La puntuación máxima de la exposición a vientos extremos (actual o</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futura) se transferirá al paso 3 para que se tenga en cuenta en la evaluación preliminar de riesgos</a:t>
          </a:r>
          <a:r>
            <a:rPr lang="es-ES" sz="1100" b="0" baseline="0">
              <a:solidFill>
                <a:schemeClr val="bg1"/>
              </a:solidFill>
              <a:effectLst/>
              <a:latin typeface="+mn-lt"/>
              <a:ea typeface="+mn-ea"/>
              <a:cs typeface="+mn-cs"/>
            </a:rPr>
            <a:t>.</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xdr:txBody>
    </xdr:sp>
    <xdr:clientData/>
  </xdr:oneCellAnchor>
  <xdr:twoCellAnchor editAs="oneCell">
    <xdr:from>
      <xdr:col>0</xdr:col>
      <xdr:colOff>163509</xdr:colOff>
      <xdr:row>0</xdr:row>
      <xdr:rowOff>181714</xdr:rowOff>
    </xdr:from>
    <xdr:to>
      <xdr:col>0</xdr:col>
      <xdr:colOff>613840</xdr:colOff>
      <xdr:row>2</xdr:row>
      <xdr:rowOff>73278</xdr:rowOff>
    </xdr:to>
    <xdr:grpSp>
      <xdr:nvGrpSpPr>
        <xdr:cNvPr id="70" name="Group 9">
          <a:extLst>
            <a:ext uri="{FF2B5EF4-FFF2-40B4-BE49-F238E27FC236}">
              <a16:creationId xmlns:a16="http://schemas.microsoft.com/office/drawing/2014/main" id="{00000000-0008-0000-0900-000014000000}"/>
            </a:ext>
          </a:extLst>
        </xdr:cNvPr>
        <xdr:cNvGrpSpPr/>
      </xdr:nvGrpSpPr>
      <xdr:grpSpPr>
        <a:xfrm>
          <a:off x="163509" y="181714"/>
          <a:ext cx="450331" cy="439252"/>
          <a:chOff x="1238250" y="942975"/>
          <a:chExt cx="533400" cy="533400"/>
        </a:xfrm>
      </xdr:grpSpPr>
      <xdr:sp macro="" textlink="">
        <xdr:nvSpPr>
          <xdr:cNvPr id="71" name="Rectangle: Rounded Corners 17">
            <a:hlinkClick xmlns:r="http://schemas.openxmlformats.org/officeDocument/2006/relationships" r:id="rId1"/>
            <a:extLst>
              <a:ext uri="{FF2B5EF4-FFF2-40B4-BE49-F238E27FC236}">
                <a16:creationId xmlns:a16="http://schemas.microsoft.com/office/drawing/2014/main" id="{00000000-0008-0000-09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2" name="Graphic 18" descr="Home with solid fill">
            <a:hlinkClick xmlns:r="http://schemas.openxmlformats.org/officeDocument/2006/relationships" r:id="rId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1950304</xdr:colOff>
      <xdr:row>0</xdr:row>
      <xdr:rowOff>181714</xdr:rowOff>
    </xdr:from>
    <xdr:to>
      <xdr:col>0</xdr:col>
      <xdr:colOff>2400635</xdr:colOff>
      <xdr:row>2</xdr:row>
      <xdr:rowOff>73278</xdr:rowOff>
    </xdr:to>
    <xdr:sp macro="" textlink="">
      <xdr:nvSpPr>
        <xdr:cNvPr id="74" name="Rectangle: Rounded Corners 13">
          <a:hlinkClick xmlns:r="http://schemas.openxmlformats.org/officeDocument/2006/relationships" r:id="rId4"/>
          <a:extLst>
            <a:ext uri="{FF2B5EF4-FFF2-40B4-BE49-F238E27FC236}">
              <a16:creationId xmlns:a16="http://schemas.microsoft.com/office/drawing/2014/main" id="{00000000-0008-0000-0900-000018000000}"/>
            </a:ext>
          </a:extLst>
        </xdr:cNvPr>
        <xdr:cNvSpPr/>
      </xdr:nvSpPr>
      <xdr:spPr>
        <a:xfrm>
          <a:off x="1950304" y="181714"/>
          <a:ext cx="450331" cy="439252"/>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2045631</xdr:colOff>
      <xdr:row>1</xdr:row>
      <xdr:rowOff>84196</xdr:rowOff>
    </xdr:from>
    <xdr:to>
      <xdr:col>0</xdr:col>
      <xdr:colOff>2305309</xdr:colOff>
      <xdr:row>1</xdr:row>
      <xdr:rowOff>337485</xdr:rowOff>
    </xdr:to>
    <xdr:sp macro="" textlink="">
      <xdr:nvSpPr>
        <xdr:cNvPr id="75" name="Arrow: Right 14">
          <a:hlinkClick xmlns:r="http://schemas.openxmlformats.org/officeDocument/2006/relationships" r:id="rId4"/>
          <a:extLst>
            <a:ext uri="{FF2B5EF4-FFF2-40B4-BE49-F238E27FC236}">
              <a16:creationId xmlns:a16="http://schemas.microsoft.com/office/drawing/2014/main" id="{00000000-0008-0000-0900-000019000000}"/>
            </a:ext>
          </a:extLst>
        </xdr:cNvPr>
        <xdr:cNvSpPr/>
      </xdr:nvSpPr>
      <xdr:spPr>
        <a:xfrm>
          <a:off x="2045631" y="274696"/>
          <a:ext cx="259678" cy="25328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1302025</xdr:colOff>
      <xdr:row>0</xdr:row>
      <xdr:rowOff>181714</xdr:rowOff>
    </xdr:from>
    <xdr:to>
      <xdr:col>0</xdr:col>
      <xdr:colOff>1752356</xdr:colOff>
      <xdr:row>2</xdr:row>
      <xdr:rowOff>73278</xdr:rowOff>
    </xdr:to>
    <xdr:sp macro="" textlink="">
      <xdr:nvSpPr>
        <xdr:cNvPr id="76" name="Rectangle: Rounded Corners 15">
          <a:hlinkClick xmlns:r="http://schemas.openxmlformats.org/officeDocument/2006/relationships" r:id="rId5"/>
          <a:extLst>
            <a:ext uri="{FF2B5EF4-FFF2-40B4-BE49-F238E27FC236}">
              <a16:creationId xmlns:a16="http://schemas.microsoft.com/office/drawing/2014/main" id="{00000000-0008-0000-0900-00001A000000}"/>
            </a:ext>
          </a:extLst>
        </xdr:cNvPr>
        <xdr:cNvSpPr/>
      </xdr:nvSpPr>
      <xdr:spPr>
        <a:xfrm>
          <a:off x="1302025" y="181714"/>
          <a:ext cx="450331" cy="439252"/>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1397351</xdr:colOff>
      <xdr:row>1</xdr:row>
      <xdr:rowOff>84196</xdr:rowOff>
    </xdr:from>
    <xdr:to>
      <xdr:col>0</xdr:col>
      <xdr:colOff>1657029</xdr:colOff>
      <xdr:row>1</xdr:row>
      <xdr:rowOff>337485</xdr:rowOff>
    </xdr:to>
    <xdr:sp macro="" textlink="">
      <xdr:nvSpPr>
        <xdr:cNvPr id="77" name="Arrow: Right 16">
          <a:hlinkClick xmlns:r="http://schemas.openxmlformats.org/officeDocument/2006/relationships" r:id="rId5"/>
          <a:extLst>
            <a:ext uri="{FF2B5EF4-FFF2-40B4-BE49-F238E27FC236}">
              <a16:creationId xmlns:a16="http://schemas.microsoft.com/office/drawing/2014/main" id="{00000000-0008-0000-0900-00001B000000}"/>
            </a:ext>
          </a:extLst>
        </xdr:cNvPr>
        <xdr:cNvSpPr/>
      </xdr:nvSpPr>
      <xdr:spPr>
        <a:xfrm rot="10800000">
          <a:off x="1397351" y="274696"/>
          <a:ext cx="259678" cy="25328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202115</xdr:colOff>
      <xdr:row>16</xdr:row>
      <xdr:rowOff>172718</xdr:rowOff>
    </xdr:from>
    <xdr:to>
      <xdr:col>1</xdr:col>
      <xdr:colOff>13322</xdr:colOff>
      <xdr:row>17</xdr:row>
      <xdr:rowOff>324701</xdr:rowOff>
    </xdr:to>
    <xdr:sp macro="" textlink="">
      <xdr:nvSpPr>
        <xdr:cNvPr id="78" name="TextBox 11">
          <a:extLst>
            <a:ext uri="{FF2B5EF4-FFF2-40B4-BE49-F238E27FC236}">
              <a16:creationId xmlns:a16="http://schemas.microsoft.com/office/drawing/2014/main" id="{00000000-0008-0000-0900-00001C000000}"/>
            </a:ext>
          </a:extLst>
        </xdr:cNvPr>
        <xdr:cNvSpPr txBox="1"/>
      </xdr:nvSpPr>
      <xdr:spPr>
        <a:xfrm>
          <a:off x="202115" y="8233249"/>
          <a:ext cx="2585363" cy="473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editAs="oneCell">
    <xdr:from>
      <xdr:col>0</xdr:col>
      <xdr:colOff>165176</xdr:colOff>
      <xdr:row>17</xdr:row>
      <xdr:rowOff>196983</xdr:rowOff>
    </xdr:from>
    <xdr:to>
      <xdr:col>1</xdr:col>
      <xdr:colOff>5981</xdr:colOff>
      <xdr:row>22</xdr:row>
      <xdr:rowOff>481135</xdr:rowOff>
    </xdr:to>
    <xdr:pic>
      <xdr:nvPicPr>
        <xdr:cNvPr id="79" name="Picture 12">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5176" y="8578983"/>
          <a:ext cx="2614961" cy="26415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20</xdr:row>
      <xdr:rowOff>380999</xdr:rowOff>
    </xdr:to>
    <xdr:sp macro="" textlink="">
      <xdr:nvSpPr>
        <xdr:cNvPr id="2" name="Rectangle 6">
          <a:extLst>
            <a:ext uri="{FF2B5EF4-FFF2-40B4-BE49-F238E27FC236}">
              <a16:creationId xmlns:a16="http://schemas.microsoft.com/office/drawing/2014/main" id="{A1A6E42B-A70B-432E-B5E8-5E520648A85D}"/>
            </a:ext>
          </a:extLst>
        </xdr:cNvPr>
        <xdr:cNvSpPr/>
      </xdr:nvSpPr>
      <xdr:spPr>
        <a:xfrm>
          <a:off x="0" y="0"/>
          <a:ext cx="2669514" cy="17525999"/>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302423</xdr:rowOff>
    </xdr:from>
    <xdr:ext cx="2468077" cy="13512545"/>
    <xdr:sp macro="" textlink="">
      <xdr:nvSpPr>
        <xdr:cNvPr id="3" name="TextBox 7">
          <a:extLst>
            <a:ext uri="{FF2B5EF4-FFF2-40B4-BE49-F238E27FC236}">
              <a16:creationId xmlns:a16="http://schemas.microsoft.com/office/drawing/2014/main" id="{DEE89482-5386-4392-B449-AC1EE244BFB4}"/>
            </a:ext>
          </a:extLst>
        </xdr:cNvPr>
        <xdr:cNvSpPr txBox="1"/>
      </xdr:nvSpPr>
      <xdr:spPr>
        <a:xfrm>
          <a:off x="147545" y="908559"/>
          <a:ext cx="2468077" cy="13512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vientos extremos y huracanes.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 COMPONENTE/</a:t>
          </a:r>
          <a:r>
            <a:rPr lang="es-ES" sz="1100" b="1" baseline="0">
              <a:solidFill>
                <a:schemeClr val="bg1"/>
              </a:solidFill>
              <a:effectLst/>
              <a:latin typeface="+mn-lt"/>
              <a:ea typeface="+mn-ea"/>
              <a:cs typeface="+mn-cs"/>
            </a:rPr>
            <a:t>PROCESO</a:t>
          </a:r>
          <a:r>
            <a:rPr lang="es-ES" sz="1100" b="1">
              <a:solidFill>
                <a:schemeClr val="bg1"/>
              </a:solidFill>
              <a:effectLst/>
              <a:latin typeface="+mn-lt"/>
              <a:ea typeface="+mn-ea"/>
              <a:cs typeface="+mn-cs"/>
            </a:rPr>
            <a:t> </a:t>
          </a:r>
        </a:p>
        <a:p>
          <a:pPr eaLnBrk="1" fontAlgn="auto" latinLnBrk="0" hangingPunct="1"/>
          <a:endParaRPr/>
        </a:p>
        <a:p>
          <a:pPr lvl="0"/>
          <a:r>
            <a:rPr lang="es-ES" sz="1100" b="0">
              <a:solidFill>
                <a:schemeClr val="bg1"/>
              </a:solidFill>
              <a:effectLst/>
              <a:latin typeface="+mn-lt"/>
              <a:ea typeface="+mn-ea"/>
              <a:cs typeface="+mn-cs"/>
            </a:rPr>
            <a:t>1. La selección de instalaciones</a:t>
          </a:r>
          <a:r>
            <a:rPr lang="es-ES" sz="1100" b="0" baseline="0">
              <a:solidFill>
                <a:schemeClr val="bg1"/>
              </a:solidFill>
              <a:effectLst/>
              <a:latin typeface="+mn-lt"/>
              <a:ea typeface="+mn-ea"/>
              <a:cs typeface="+mn-cs"/>
            </a:rPr>
            <a:t> se transfiere automáticamente aquí de la evaluación anterior.  Para cambiar su selección, utilice el menú desplegable de la pestaña Water-Step 2. </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a:t>
          </a:r>
          <a:r>
            <a:rPr lang="es-ES" sz="1100" baseline="0">
              <a:solidFill>
                <a:schemeClr val="bg1"/>
              </a:solidFill>
              <a:effectLst/>
              <a:latin typeface="+mn-lt"/>
              <a:ea typeface="+mn-ea"/>
              <a:cs typeface="+mn-cs"/>
            </a:rPr>
            <a:t> teniendo en cuenta también las interdependencias del proyecto con sistemas de infraestructuras externos (p. ej., redes de carreteras y de electricidad).</a:t>
          </a:r>
        </a:p>
        <a:p>
          <a:pPr lvl="0"/>
          <a:endParaRPr/>
        </a:p>
        <a:p>
          <a:pPr lvl="0"/>
          <a:r>
            <a:rPr lang="es-ES" sz="1100">
              <a:solidFill>
                <a:schemeClr val="bg1"/>
              </a:solidFill>
              <a:effectLst/>
              <a:latin typeface="+mn-lt"/>
              <a:ea typeface="+mn-ea"/>
              <a:cs typeface="+mn-cs"/>
            </a:rPr>
            <a:t>3. Valore la sensibilidad de cada componente/proceso </a:t>
          </a:r>
          <a:r>
            <a:rPr lang="es-ES" sz="1100" baseline="0">
              <a:solidFill>
                <a:schemeClr val="bg1"/>
              </a:solidFill>
              <a:effectLst/>
              <a:latin typeface="+mn-lt"/>
              <a:ea typeface="+mn-ea"/>
              <a:cs typeface="+mn-cs"/>
            </a:rPr>
            <a:t>«activo» </a:t>
          </a:r>
          <a:r>
            <a:rPr lang="es-ES" sz="1100">
              <a:solidFill>
                <a:schemeClr val="bg1"/>
              </a:solidFill>
              <a:effectLst/>
              <a:latin typeface="+mn-lt"/>
              <a:ea typeface="+mn-ea"/>
              <a:cs typeface="+mn-cs"/>
            </a:rPr>
            <a:t>al calor extremo</a:t>
          </a:r>
          <a:r>
            <a:rPr lang="es-ES" sz="1100" baseline="0">
              <a:solidFill>
                <a:schemeClr val="bg1"/>
              </a:solidFill>
              <a:effectLst/>
              <a:latin typeface="+mn-lt"/>
              <a:ea typeface="+mn-ea"/>
              <a:cs typeface="+mn-cs"/>
            </a:rPr>
            <a:t> y a cambios de temperatura crónicos </a:t>
          </a:r>
          <a:r>
            <a:rPr lang="es-ES" sz="1100">
              <a:solidFill>
                <a:schemeClr val="bg1"/>
              </a:solidFill>
              <a:effectLst/>
              <a:latin typeface="+mn-lt"/>
              <a:ea typeface="+mn-ea"/>
              <a:cs typeface="+mn-cs"/>
            </a:rPr>
            <a:t> respondiendo a las preguntas P2.1 a P2.4.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P2.5 a P2.8 para determinar la «capacidad de adaptación» del componente a </a:t>
          </a:r>
          <a:r>
            <a:rPr lang="es-ES" sz="1100" baseline="0">
              <a:solidFill>
                <a:schemeClr val="bg1"/>
              </a:solidFill>
              <a:effectLst/>
              <a:latin typeface="+mn-lt"/>
              <a:ea typeface="+mn-ea"/>
              <a:cs typeface="+mn-cs"/>
            </a:rPr>
            <a:t>vientos extremos</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AA57C527-4E7C-4E37-9C7D-E1B9E29F0A9A}"/>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6A6A36B0-2795-F6F2-73CC-D0CAD2FABD4A}"/>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5B0A2B36-470E-3E95-9262-EAAF280D9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14968</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1A15384D-DEB0-187E-812C-F9CD6D09232C}"/>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7620E768-1A22-15C1-2437-8D792BA8626B}"/>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14968</xdr:rowOff>
    </xdr:to>
    <xdr:sp macro="" textlink="">
      <xdr:nvSpPr>
        <xdr:cNvPr id="10" name="Rectangle: Rounded Corners 17">
          <a:hlinkClick xmlns:r="http://schemas.openxmlformats.org/officeDocument/2006/relationships" r:id="rId6"/>
          <a:extLst>
            <a:ext uri="{FF2B5EF4-FFF2-40B4-BE49-F238E27FC236}">
              <a16:creationId xmlns:a16="http://schemas.microsoft.com/office/drawing/2014/main" id="{CF03D01C-7149-71A7-FC26-5FDBA4296497}"/>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11" name="Arrow: Right 18">
          <a:hlinkClick xmlns:r="http://schemas.openxmlformats.org/officeDocument/2006/relationships" r:id="rId7"/>
          <a:extLst>
            <a:ext uri="{FF2B5EF4-FFF2-40B4-BE49-F238E27FC236}">
              <a16:creationId xmlns:a16="http://schemas.microsoft.com/office/drawing/2014/main" id="{DE158E0F-5189-11A3-BAF3-AAEDC32ACB3B}"/>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17</xdr:row>
      <xdr:rowOff>1069604</xdr:rowOff>
    </xdr:from>
    <xdr:to>
      <xdr:col>0</xdr:col>
      <xdr:colOff>2551545</xdr:colOff>
      <xdr:row>18</xdr:row>
      <xdr:rowOff>268433</xdr:rowOff>
    </xdr:to>
    <xdr:sp macro="" textlink="">
      <xdr:nvSpPr>
        <xdr:cNvPr id="12" name="TextBox 10">
          <a:extLst>
            <a:ext uri="{FF2B5EF4-FFF2-40B4-BE49-F238E27FC236}">
              <a16:creationId xmlns:a16="http://schemas.microsoft.com/office/drawing/2014/main" id="{C89C87A7-1EE2-471D-A234-FFFE3DE3C81A}"/>
            </a:ext>
          </a:extLst>
        </xdr:cNvPr>
        <xdr:cNvSpPr txBox="1"/>
      </xdr:nvSpPr>
      <xdr:spPr>
        <a:xfrm>
          <a:off x="0" y="14421922"/>
          <a:ext cx="2551545" cy="463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122464</xdr:colOff>
      <xdr:row>18</xdr:row>
      <xdr:rowOff>151329</xdr:rowOff>
    </xdr:from>
    <xdr:to>
      <xdr:col>0</xdr:col>
      <xdr:colOff>2565442</xdr:colOff>
      <xdr:row>20</xdr:row>
      <xdr:rowOff>233730</xdr:rowOff>
    </xdr:to>
    <xdr:pic>
      <xdr:nvPicPr>
        <xdr:cNvPr id="13" name="Picture 11">
          <a:extLst>
            <a:ext uri="{FF2B5EF4-FFF2-40B4-BE49-F238E27FC236}">
              <a16:creationId xmlns:a16="http://schemas.microsoft.com/office/drawing/2014/main" id="{D927F034-BF4B-4158-BD08-D674DB1C654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22464" y="14767874"/>
          <a:ext cx="2442978" cy="2610856"/>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14" name="Βέλος: Κάτω 13">
          <a:extLst>
            <a:ext uri="{FF2B5EF4-FFF2-40B4-BE49-F238E27FC236}">
              <a16:creationId xmlns:a16="http://schemas.microsoft.com/office/drawing/2014/main" id="{CB6090F4-0A86-4410-98BA-7C396642B5ED}"/>
            </a:ext>
          </a:extLst>
        </xdr:cNvPr>
        <xdr:cNvSpPr/>
      </xdr:nvSpPr>
      <xdr:spPr>
        <a:xfrm>
          <a:off x="7232238" y="35220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52</xdr:row>
      <xdr:rowOff>260597</xdr:rowOff>
    </xdr:from>
    <xdr:to>
      <xdr:col>19</xdr:col>
      <xdr:colOff>734168</xdr:colOff>
      <xdr:row>52</xdr:row>
      <xdr:rowOff>542430</xdr:rowOff>
    </xdr:to>
    <xdr:sp macro="" textlink="">
      <xdr:nvSpPr>
        <xdr:cNvPr id="15" name="Βέλος: Κάτω 14">
          <a:extLst>
            <a:ext uri="{FF2B5EF4-FFF2-40B4-BE49-F238E27FC236}">
              <a16:creationId xmlns:a16="http://schemas.microsoft.com/office/drawing/2014/main" id="{ACEADCBD-8262-466C-91FB-0C32056175A0}"/>
            </a:ext>
          </a:extLst>
        </xdr:cNvPr>
        <xdr:cNvSpPr/>
      </xdr:nvSpPr>
      <xdr:spPr>
        <a:xfrm>
          <a:off x="35820640" y="353697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52</xdr:row>
      <xdr:rowOff>249628</xdr:rowOff>
    </xdr:from>
    <xdr:to>
      <xdr:col>20</xdr:col>
      <xdr:colOff>592735</xdr:colOff>
      <xdr:row>52</xdr:row>
      <xdr:rowOff>531461</xdr:rowOff>
    </xdr:to>
    <xdr:sp macro="" textlink="">
      <xdr:nvSpPr>
        <xdr:cNvPr id="16" name="Βέλος: Κάτω 15">
          <a:extLst>
            <a:ext uri="{FF2B5EF4-FFF2-40B4-BE49-F238E27FC236}">
              <a16:creationId xmlns:a16="http://schemas.microsoft.com/office/drawing/2014/main" id="{AE1484DA-6661-41FB-8367-1F8407CB2FC9}"/>
            </a:ext>
          </a:extLst>
        </xdr:cNvPr>
        <xdr:cNvSpPr/>
      </xdr:nvSpPr>
      <xdr:spPr>
        <a:xfrm>
          <a:off x="36231657" y="353714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45</xdr:row>
      <xdr:rowOff>115455</xdr:rowOff>
    </xdr:to>
    <xdr:sp macro="" textlink="">
      <xdr:nvSpPr>
        <xdr:cNvPr id="2" name="Rectangle 6">
          <a:extLst>
            <a:ext uri="{FF2B5EF4-FFF2-40B4-BE49-F238E27FC236}">
              <a16:creationId xmlns:a16="http://schemas.microsoft.com/office/drawing/2014/main" id="{6B980BB7-243F-4682-8107-C32E864B69D3}"/>
            </a:ext>
          </a:extLst>
        </xdr:cNvPr>
        <xdr:cNvSpPr/>
      </xdr:nvSpPr>
      <xdr:spPr>
        <a:xfrm>
          <a:off x="0" y="0"/>
          <a:ext cx="2791319" cy="1527290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300712</xdr:rowOff>
    </xdr:from>
    <xdr:ext cx="2449846" cy="4285660"/>
    <xdr:sp macro="" textlink="">
      <xdr:nvSpPr>
        <xdr:cNvPr id="3" name="TextBox 7">
          <a:extLst>
            <a:ext uri="{FF2B5EF4-FFF2-40B4-BE49-F238E27FC236}">
              <a16:creationId xmlns:a16="http://schemas.microsoft.com/office/drawing/2014/main" id="{AB82C732-93FD-4209-8644-C8A25FDE253A}"/>
            </a:ext>
          </a:extLst>
        </xdr:cNvPr>
        <xdr:cNvSpPr txBox="1"/>
      </xdr:nvSpPr>
      <xdr:spPr>
        <a:xfrm>
          <a:off x="147881" y="1021891"/>
          <a:ext cx="2449846" cy="4285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componentes/procesos/interconexiones que podrían verse negativamente afectados en caso de </a:t>
          </a:r>
          <a:r>
            <a:rPr lang="es-ES" sz="1100" baseline="0">
              <a:solidFill>
                <a:schemeClr val="bg1"/>
              </a:solidFill>
              <a:effectLst/>
              <a:latin typeface="+mn-lt"/>
              <a:ea typeface="+mn-ea"/>
              <a:cs typeface="+mn-cs"/>
            </a:rPr>
            <a:t>vientos extremos y huracanes.</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4" name="Group 8">
          <a:extLst>
            <a:ext uri="{FF2B5EF4-FFF2-40B4-BE49-F238E27FC236}">
              <a16:creationId xmlns:a16="http://schemas.microsoft.com/office/drawing/2014/main" id="{4A0CCF79-5C65-4668-AF30-DBC74EB8BB26}"/>
            </a:ext>
          </a:extLst>
        </xdr:cNvPr>
        <xdr:cNvGrpSpPr/>
      </xdr:nvGrpSpPr>
      <xdr:grpSpPr>
        <a:xfrm>
          <a:off x="156957" y="180568"/>
          <a:ext cx="432285" cy="43359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8DECE86C-1072-95D0-9F7F-B41C9028C7B7}"/>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51E0932A-6233-C2F1-E3E3-9B1598FE22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1</xdr:row>
      <xdr:rowOff>233162</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3E35A9FC-89AA-2DB6-3CC3-67CA51044B97}"/>
            </a:ext>
          </a:extLst>
        </xdr:cNvPr>
        <xdr:cNvSpPr/>
      </xdr:nvSpPr>
      <xdr:spPr>
        <a:xfrm>
          <a:off x="1872146" y="180568"/>
          <a:ext cx="432285" cy="433594"/>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0</xdr:row>
      <xdr:rowOff>272352</xdr:rowOff>
    </xdr:from>
    <xdr:to>
      <xdr:col>0</xdr:col>
      <xdr:colOff>2212924</xdr:colOff>
      <xdr:row>1</xdr:row>
      <xdr:rowOff>141378</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B2C04A3A-A787-B87B-FE92-0956734D8E27}"/>
            </a:ext>
          </a:extLst>
        </xdr:cNvPr>
        <xdr:cNvSpPr/>
      </xdr:nvSpPr>
      <xdr:spPr>
        <a:xfrm>
          <a:off x="1963653" y="272352"/>
          <a:ext cx="249271" cy="25002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1</xdr:row>
      <xdr:rowOff>233162</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505B436F-0D85-A603-F6E3-E90E25C0C8BE}"/>
            </a:ext>
          </a:extLst>
        </xdr:cNvPr>
        <xdr:cNvSpPr/>
      </xdr:nvSpPr>
      <xdr:spPr>
        <a:xfrm>
          <a:off x="1249847" y="180568"/>
          <a:ext cx="432285" cy="433594"/>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0</xdr:row>
      <xdr:rowOff>272352</xdr:rowOff>
    </xdr:from>
    <xdr:to>
      <xdr:col>0</xdr:col>
      <xdr:colOff>1590624</xdr:colOff>
      <xdr:row>1</xdr:row>
      <xdr:rowOff>141378</xdr:rowOff>
    </xdr:to>
    <xdr:sp macro="" textlink="">
      <xdr:nvSpPr>
        <xdr:cNvPr id="11" name="Arrow: Right 15">
          <a:hlinkClick xmlns:r="http://schemas.openxmlformats.org/officeDocument/2006/relationships" r:id="rId7"/>
          <a:extLst>
            <a:ext uri="{FF2B5EF4-FFF2-40B4-BE49-F238E27FC236}">
              <a16:creationId xmlns:a16="http://schemas.microsoft.com/office/drawing/2014/main" id="{5F0170B9-CFA0-E24F-E28C-D92BB8771E42}"/>
            </a:ext>
          </a:extLst>
        </xdr:cNvPr>
        <xdr:cNvSpPr/>
      </xdr:nvSpPr>
      <xdr:spPr>
        <a:xfrm rot="10800000">
          <a:off x="1341353" y="272352"/>
          <a:ext cx="249271" cy="250026"/>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13</xdr:row>
      <xdr:rowOff>286643</xdr:rowOff>
    </xdr:from>
    <xdr:to>
      <xdr:col>0</xdr:col>
      <xdr:colOff>2516909</xdr:colOff>
      <xdr:row>13</xdr:row>
      <xdr:rowOff>526142</xdr:rowOff>
    </xdr:to>
    <xdr:sp macro="" textlink="">
      <xdr:nvSpPr>
        <xdr:cNvPr id="12" name="TextBox 10">
          <a:extLst>
            <a:ext uri="{FF2B5EF4-FFF2-40B4-BE49-F238E27FC236}">
              <a16:creationId xmlns:a16="http://schemas.microsoft.com/office/drawing/2014/main" id="{DD6A6236-98CF-4224-864A-82F505172AE9}"/>
            </a:ext>
          </a:extLst>
        </xdr:cNvPr>
        <xdr:cNvSpPr txBox="1"/>
      </xdr:nvSpPr>
      <xdr:spPr>
        <a:xfrm>
          <a:off x="0" y="5783929"/>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98136</xdr:colOff>
      <xdr:row>13</xdr:row>
      <xdr:rowOff>642813</xdr:rowOff>
    </xdr:from>
    <xdr:to>
      <xdr:col>0</xdr:col>
      <xdr:colOff>2603500</xdr:colOff>
      <xdr:row>17</xdr:row>
      <xdr:rowOff>704191</xdr:rowOff>
    </xdr:to>
    <xdr:pic>
      <xdr:nvPicPr>
        <xdr:cNvPr id="13" name="Picture 11">
          <a:extLst>
            <a:ext uri="{FF2B5EF4-FFF2-40B4-BE49-F238E27FC236}">
              <a16:creationId xmlns:a16="http://schemas.microsoft.com/office/drawing/2014/main" id="{7B78497C-37AA-4ED9-A625-98E8DA649E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98136" y="6140099"/>
          <a:ext cx="2505364" cy="31638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141</xdr:row>
      <xdr:rowOff>1154</xdr:rowOff>
    </xdr:to>
    <xdr:sp macro="" textlink="">
      <xdr:nvSpPr>
        <xdr:cNvPr id="3" name="Rectangle 17">
          <a:extLst>
            <a:ext uri="{FF2B5EF4-FFF2-40B4-BE49-F238E27FC236}">
              <a16:creationId xmlns:a16="http://schemas.microsoft.com/office/drawing/2014/main" id="{0154D8DE-0D23-2F75-4E92-06BCD2B570FB}"/>
            </a:ext>
          </a:extLst>
        </xdr:cNvPr>
        <xdr:cNvSpPr/>
      </xdr:nvSpPr>
      <xdr:spPr>
        <a:xfrm>
          <a:off x="0" y="0"/>
          <a:ext cx="2767908" cy="38118472"/>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155640</xdr:colOff>
      <xdr:row>1</xdr:row>
      <xdr:rowOff>47200</xdr:rowOff>
    </xdr:from>
    <xdr:to>
      <xdr:col>0</xdr:col>
      <xdr:colOff>671226</xdr:colOff>
      <xdr:row>2</xdr:row>
      <xdr:rowOff>170000</xdr:rowOff>
    </xdr:to>
    <xdr:grpSp>
      <xdr:nvGrpSpPr>
        <xdr:cNvPr id="5" name="Group 19">
          <a:extLst>
            <a:ext uri="{FF2B5EF4-FFF2-40B4-BE49-F238E27FC236}">
              <a16:creationId xmlns:a16="http://schemas.microsoft.com/office/drawing/2014/main" id="{24B5F367-3464-3014-37A4-B7652D7ED8CB}"/>
            </a:ext>
          </a:extLst>
        </xdr:cNvPr>
        <xdr:cNvGrpSpPr/>
      </xdr:nvGrpSpPr>
      <xdr:grpSpPr>
        <a:xfrm>
          <a:off x="155640" y="237700"/>
          <a:ext cx="515586" cy="538436"/>
          <a:chOff x="1238249" y="942977"/>
          <a:chExt cx="641567" cy="499849"/>
        </a:xfrm>
      </xdr:grpSpPr>
      <xdr:sp macro="" textlink="">
        <xdr:nvSpPr>
          <xdr:cNvPr id="11" name="Rectangle: Rounded Corners 27">
            <a:hlinkClick xmlns:r="http://schemas.openxmlformats.org/officeDocument/2006/relationships" r:id="rId1"/>
            <a:extLst>
              <a:ext uri="{FF2B5EF4-FFF2-40B4-BE49-F238E27FC236}">
                <a16:creationId xmlns:a16="http://schemas.microsoft.com/office/drawing/2014/main" id="{3E9F0FB9-2612-2308-8DAD-191F2F852B40}"/>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28" descr="Home with solid fill">
            <a:hlinkClick xmlns:r="http://schemas.openxmlformats.org/officeDocument/2006/relationships" r:id="rId1"/>
            <a:extLst>
              <a:ext uri="{FF2B5EF4-FFF2-40B4-BE49-F238E27FC236}">
                <a16:creationId xmlns:a16="http://schemas.microsoft.com/office/drawing/2014/main" id="{C07485BF-64AA-2D6B-C691-626367C3E8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clientData/>
  </xdr:twoCellAnchor>
  <xdr:twoCellAnchor editAs="oneCell">
    <xdr:from>
      <xdr:col>0</xdr:col>
      <xdr:colOff>1856443</xdr:colOff>
      <xdr:row>1</xdr:row>
      <xdr:rowOff>47200</xdr:rowOff>
    </xdr:from>
    <xdr:to>
      <xdr:col>0</xdr:col>
      <xdr:colOff>2372030</xdr:colOff>
      <xdr:row>2</xdr:row>
      <xdr:rowOff>170000</xdr:rowOff>
    </xdr:to>
    <xdr:sp macro="" textlink="">
      <xdr:nvSpPr>
        <xdr:cNvPr id="7" name="Rectangle: Rounded Corners 23">
          <a:hlinkClick xmlns:r="http://schemas.openxmlformats.org/officeDocument/2006/relationships" r:id="rId4"/>
          <a:extLst>
            <a:ext uri="{FF2B5EF4-FFF2-40B4-BE49-F238E27FC236}">
              <a16:creationId xmlns:a16="http://schemas.microsoft.com/office/drawing/2014/main" id="{71A82B63-25A2-125C-E9C8-A6B0D8FFF563}"/>
            </a:ext>
          </a:extLst>
        </xdr:cNvPr>
        <xdr:cNvSpPr/>
      </xdr:nvSpPr>
      <xdr:spPr>
        <a:xfrm>
          <a:off x="1856443" y="237700"/>
          <a:ext cx="515587" cy="538436"/>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1983996</xdr:colOff>
      <xdr:row>1</xdr:row>
      <xdr:rowOff>158193</xdr:rowOff>
    </xdr:from>
    <xdr:to>
      <xdr:col>0</xdr:col>
      <xdr:colOff>2281302</xdr:colOff>
      <xdr:row>2</xdr:row>
      <xdr:rowOff>53039</xdr:rowOff>
    </xdr:to>
    <xdr:sp macro="" textlink="">
      <xdr:nvSpPr>
        <xdr:cNvPr id="8" name="Arrow: Right 24">
          <a:hlinkClick xmlns:r="http://schemas.openxmlformats.org/officeDocument/2006/relationships" r:id="rId5"/>
          <a:extLst>
            <a:ext uri="{FF2B5EF4-FFF2-40B4-BE49-F238E27FC236}">
              <a16:creationId xmlns:a16="http://schemas.microsoft.com/office/drawing/2014/main" id="{C530DF64-F60D-A48B-90DA-89CF2D43FA8A}"/>
            </a:ext>
          </a:extLst>
        </xdr:cNvPr>
        <xdr:cNvSpPr/>
      </xdr:nvSpPr>
      <xdr:spPr>
        <a:xfrm>
          <a:off x="1983996" y="348693"/>
          <a:ext cx="297306" cy="310482"/>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1239364</xdr:colOff>
      <xdr:row>1</xdr:row>
      <xdr:rowOff>47200</xdr:rowOff>
    </xdr:from>
    <xdr:to>
      <xdr:col>0</xdr:col>
      <xdr:colOff>1754949</xdr:colOff>
      <xdr:row>2</xdr:row>
      <xdr:rowOff>170000</xdr:rowOff>
    </xdr:to>
    <xdr:sp macro="" textlink="">
      <xdr:nvSpPr>
        <xdr:cNvPr id="9" name="Rectangle: Rounded Corners 25">
          <a:hlinkClick xmlns:r="http://schemas.openxmlformats.org/officeDocument/2006/relationships" r:id="rId6"/>
          <a:extLst>
            <a:ext uri="{FF2B5EF4-FFF2-40B4-BE49-F238E27FC236}">
              <a16:creationId xmlns:a16="http://schemas.microsoft.com/office/drawing/2014/main" id="{349CCAC0-1F40-0A3D-15C8-1449BE1D5AE8}"/>
            </a:ext>
          </a:extLst>
        </xdr:cNvPr>
        <xdr:cNvSpPr/>
      </xdr:nvSpPr>
      <xdr:spPr>
        <a:xfrm>
          <a:off x="1239364" y="237700"/>
          <a:ext cx="515585" cy="538436"/>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1348045</xdr:colOff>
      <xdr:row>1</xdr:row>
      <xdr:rowOff>158193</xdr:rowOff>
    </xdr:from>
    <xdr:to>
      <xdr:col>0</xdr:col>
      <xdr:colOff>1645351</xdr:colOff>
      <xdr:row>2</xdr:row>
      <xdr:rowOff>53039</xdr:rowOff>
    </xdr:to>
    <xdr:sp macro="" textlink="">
      <xdr:nvSpPr>
        <xdr:cNvPr id="10" name="Arrow: Right 26">
          <a:hlinkClick xmlns:r="http://schemas.openxmlformats.org/officeDocument/2006/relationships" r:id="rId7"/>
          <a:extLst>
            <a:ext uri="{FF2B5EF4-FFF2-40B4-BE49-F238E27FC236}">
              <a16:creationId xmlns:a16="http://schemas.microsoft.com/office/drawing/2014/main" id="{F4A94491-CBB6-06D4-8E30-6A6DFDF48A91}"/>
            </a:ext>
          </a:extLst>
        </xdr:cNvPr>
        <xdr:cNvSpPr/>
      </xdr:nvSpPr>
      <xdr:spPr>
        <a:xfrm rot="10800000">
          <a:off x="1348045" y="348693"/>
          <a:ext cx="297306" cy="310482"/>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150091</xdr:colOff>
      <xdr:row>3</xdr:row>
      <xdr:rowOff>34637</xdr:rowOff>
    </xdr:from>
    <xdr:ext cx="2517785" cy="16513751"/>
    <xdr:sp macro="" textlink="">
      <xdr:nvSpPr>
        <xdr:cNvPr id="13" name="TextBox 18">
          <a:extLst>
            <a:ext uri="{FF2B5EF4-FFF2-40B4-BE49-F238E27FC236}">
              <a16:creationId xmlns:a16="http://schemas.microsoft.com/office/drawing/2014/main" id="{4613FCD4-1F92-4593-AF8C-43CF65CF4EA5}"/>
            </a:ext>
          </a:extLst>
        </xdr:cNvPr>
        <xdr:cNvSpPr txBox="1"/>
      </xdr:nvSpPr>
      <xdr:spPr>
        <a:xfrm>
          <a:off x="150091" y="1160319"/>
          <a:ext cx="2517785" cy="16513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agua</a:t>
          </a:r>
          <a:r>
            <a:rPr lang="es-ES" sz="1100" b="0" baseline="0">
              <a:solidFill>
                <a:schemeClr val="bg1"/>
              </a:solidFill>
              <a:effectLst/>
              <a:latin typeface="+mn-lt"/>
              <a:ea typeface="+mn-ea"/>
              <a:cs typeface="+mn-cs"/>
            </a:rPr>
            <a:t> y saneamiento, </a:t>
          </a:r>
          <a:r>
            <a:rPr lang="es-ES" sz="1100" b="0">
              <a:solidFill>
                <a:schemeClr val="bg1"/>
              </a:solidFill>
              <a:effectLst/>
              <a:latin typeface="+mn-lt"/>
              <a:ea typeface="+mn-ea"/>
              <a:cs typeface="+mn-cs"/>
            </a:rPr>
            <a:t>en concreto frente </a:t>
          </a:r>
          <a:r>
            <a:rPr lang="es-ES" sz="1100" baseline="0">
              <a:solidFill>
                <a:schemeClr val="bg1"/>
              </a:solidFill>
              <a:effectLst/>
              <a:latin typeface="+mn-lt"/>
              <a:ea typeface="+mn-ea"/>
              <a:cs typeface="+mn-cs"/>
            </a:rPr>
            <a:t>a vientos extremos.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figura una lista indicativa de medidas de adaptación</a:t>
          </a:r>
          <a:r>
            <a:rPr lang="es-ES" sz="1100" baseline="0">
              <a:solidFill>
                <a:schemeClr val="bg1"/>
              </a:solidFill>
              <a:effectLst/>
              <a:latin typeface="+mn-lt"/>
              <a:ea typeface="+mn-ea"/>
              <a:cs typeface="+mn-cs"/>
            </a:rPr>
            <a:t>. Cada medida puede ofrecer un nivel de protección diferente (alto o bajo) a uno o varios componentes/procesos y está asociada a una estimación indicativa del coste (caro o barato) que se muestra en la columna «COSTE»).</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VIENTOS EXTREMOS</a:t>
          </a:r>
        </a:p>
        <a:p>
          <a:pPr eaLnBrk="1" fontAlgn="auto" latinLnBrk="0" hangingPunct="1"/>
          <a:endParaRPr/>
        </a:p>
        <a:p>
          <a:pPr eaLnBrk="1" fontAlgn="auto" latinLnBrk="0" hangingPunct="1"/>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componente/proceso se transfiere aquí automáticamente del paso anterior.  </a:t>
          </a:r>
        </a:p>
        <a:p>
          <a:pPr eaLnBrk="1" fontAlgn="auto" latinLnBrk="0" hangingPunct="1"/>
          <a:endParaRPr/>
        </a:p>
        <a:p>
          <a:pPr eaLnBrk="1" fontAlgn="auto" latinLnBrk="0" hangingPunct="1"/>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Si fuera necesario, </a:t>
          </a:r>
          <a:r>
            <a:rPr lang="es-ES" sz="1100" b="1" u="sng">
              <a:solidFill>
                <a:schemeClr val="bg1"/>
              </a:solidFill>
              <a:effectLst/>
              <a:latin typeface="+mn-lt"/>
              <a:ea typeface="+mn-ea"/>
              <a:cs typeface="+mn-cs"/>
            </a:rPr>
            <a:t>la lista puede ampliarse</a:t>
          </a:r>
          <a:r>
            <a:rPr lang="es-ES" sz="1100">
              <a:solidFill>
                <a:schemeClr val="bg1"/>
              </a:solidFill>
              <a:effectLst/>
              <a:latin typeface="+mn-lt"/>
              <a:ea typeface="+mn-ea"/>
              <a:cs typeface="+mn-cs"/>
            </a:rPr>
            <a:t> para incluir medidas de adaptación adicionales seleccionadas por el usuario que no figuran actualmente en el cuadro 4.2.</a:t>
          </a:r>
        </a:p>
        <a:p>
          <a:pPr eaLnBrk="1" fontAlgn="auto" latinLnBrk="0" hangingPunct="1"/>
          <a:endParaRPr/>
        </a:p>
        <a:p>
          <a:pPr eaLnBrk="1" fontAlgn="auto" latinLnBrk="0" hangingPunct="1"/>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6. El nivel final de riesgo de </a:t>
          </a:r>
          <a:r>
            <a:rPr lang="es-ES" sz="1100" baseline="0">
              <a:solidFill>
                <a:schemeClr val="bg1"/>
              </a:solidFill>
              <a:effectLst/>
              <a:latin typeface="+mn-lt"/>
              <a:ea typeface="+mn-ea"/>
              <a:cs typeface="+mn-cs"/>
            </a:rPr>
            <a:t>«VIENTOS EXTREMOS» de</a:t>
          </a:r>
          <a:r>
            <a:rPr lang="es-ES" sz="1100">
              <a:solidFill>
                <a:schemeClr val="bg1"/>
              </a:solidFill>
              <a:effectLst/>
              <a:latin typeface="+mn-lt"/>
              <a:ea typeface="+mn-ea"/>
              <a:cs typeface="+mn-cs"/>
            </a:rPr>
            <a:t> los distintos componentes se mostrará en la sección 4.4 </a:t>
          </a:r>
          <a:r>
            <a:rPr lang="es-ES" sz="1100" baseline="0">
              <a:solidFill>
                <a:schemeClr val="bg1"/>
              </a:solidFill>
              <a:effectLst/>
              <a:latin typeface="+mn-lt"/>
              <a:ea typeface="+mn-ea"/>
              <a:cs typeface="+mn-cs"/>
            </a:rPr>
            <a:t>del cuadro 4.1.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clientData/>
  </xdr:oneCellAnchor>
  <xdr:twoCellAnchor>
    <xdr:from>
      <xdr:col>12</xdr:col>
      <xdr:colOff>0</xdr:colOff>
      <xdr:row>21</xdr:row>
      <xdr:rowOff>0</xdr:rowOff>
    </xdr:from>
    <xdr:to>
      <xdr:col>15</xdr:col>
      <xdr:colOff>794327</xdr:colOff>
      <xdr:row>26</xdr:row>
      <xdr:rowOff>349250</xdr:rowOff>
    </xdr:to>
    <xdr:grpSp>
      <xdr:nvGrpSpPr>
        <xdr:cNvPr id="4" name="Ομάδα 3">
          <a:extLst>
            <a:ext uri="{FF2B5EF4-FFF2-40B4-BE49-F238E27FC236}">
              <a16:creationId xmlns:a16="http://schemas.microsoft.com/office/drawing/2014/main" id="{30D31A29-A977-4DFC-AE70-D654B1BA49C1}"/>
            </a:ext>
          </a:extLst>
        </xdr:cNvPr>
        <xdr:cNvGrpSpPr/>
      </xdr:nvGrpSpPr>
      <xdr:grpSpPr>
        <a:xfrm>
          <a:off x="20452773" y="8174182"/>
          <a:ext cx="6492009" cy="2721841"/>
          <a:chOff x="39817964" y="7689273"/>
          <a:chExt cx="6774872" cy="2547942"/>
        </a:xfrm>
      </xdr:grpSpPr>
      <xdr:sp macro="" textlink="">
        <xdr:nvSpPr>
          <xdr:cNvPr id="14" name="TextBox 3">
            <a:extLst>
              <a:ext uri="{FF2B5EF4-FFF2-40B4-BE49-F238E27FC236}">
                <a16:creationId xmlns:a16="http://schemas.microsoft.com/office/drawing/2014/main" id="{765EB8F9-7E5B-185C-04F7-35084F0E3496}"/>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5" name="TextBox 14">
            <a:extLst>
              <a:ext uri="{FF2B5EF4-FFF2-40B4-BE49-F238E27FC236}">
                <a16:creationId xmlns:a16="http://schemas.microsoft.com/office/drawing/2014/main" id="{A761E15E-83C1-2B8A-A4CB-949C45E6F059}"/>
              </a:ext>
            </a:extLst>
          </xdr:cNvPr>
          <xdr:cNvSpPr txBox="1"/>
        </xdr:nvSpPr>
        <xdr:spPr>
          <a:xfrm>
            <a:off x="40000382" y="7936346"/>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50</xdr:row>
      <xdr:rowOff>417286</xdr:rowOff>
    </xdr:to>
    <xdr:sp macro="" textlink="">
      <xdr:nvSpPr>
        <xdr:cNvPr id="6" name="Rectangle 19">
          <a:extLst>
            <a:ext uri="{FF2B5EF4-FFF2-40B4-BE49-F238E27FC236}">
              <a16:creationId xmlns:a16="http://schemas.microsoft.com/office/drawing/2014/main" id="{00000000-0008-0000-0D00-000007000000}"/>
            </a:ext>
          </a:extLst>
        </xdr:cNvPr>
        <xdr:cNvSpPr/>
      </xdr:nvSpPr>
      <xdr:spPr>
        <a:xfrm>
          <a:off x="0" y="0"/>
          <a:ext cx="2784141" cy="1887764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147500</xdr:colOff>
      <xdr:row>2</xdr:row>
      <xdr:rowOff>224957</xdr:rowOff>
    </xdr:from>
    <xdr:ext cx="2455999" cy="12123575"/>
    <xdr:sp macro="" textlink="">
      <xdr:nvSpPr>
        <xdr:cNvPr id="236" name="TextBox 3">
          <a:extLst>
            <a:ext uri="{FF2B5EF4-FFF2-40B4-BE49-F238E27FC236}">
              <a16:creationId xmlns:a16="http://schemas.microsoft.com/office/drawing/2014/main" id="{00000000-0008-0000-0D00-000008000000}"/>
            </a:ext>
          </a:extLst>
        </xdr:cNvPr>
        <xdr:cNvSpPr txBox="1"/>
      </xdr:nvSpPr>
      <xdr:spPr>
        <a:xfrm>
          <a:off x="147500" y="844082"/>
          <a:ext cx="2455999" cy="12123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Este paso ayudará a los usuarios a evaluar la susceptibilidad de la zona del proyecto a corrimientos de tierras y subsidencia teniendo en cuenta las condiciones climáticas actuales y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EXPOSICIÓN ACTUAL</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Seleccione el tipo de evaluación eligiendo entre las dos opciones disponibles.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aparecerá automáticamente en las celdas resaltadas correspondientes.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PROYECCIONES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Consulte las proyecciones climáticas regionales del IPCC (https://interactive-atlas.ipcc.ch) y observe cómo se prevé que cambien en el futuro los patrones de precipitaciones.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Asigne un multiplicador del cambio climático superior a 1 si las tendencias de lluvia están aumentando (lo que podría provocar más corrimientos de tierras) 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«corrimientos de tierras» se calculará automáticamente combinando la exposición actual con el multiplicador del cambio climático.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 puntuación máxima de la exposición a corrimientos de tierras (actual o futura) se transferirá al paso 3 para que se tenga en cuenta en la evaluación preliminar de riesgos.</a:t>
          </a:r>
        </a:p>
      </xdr:txBody>
    </xdr:sp>
    <xdr:clientData/>
  </xdr:oneCellAnchor>
  <xdr:twoCellAnchor>
    <xdr:from>
      <xdr:col>0</xdr:col>
      <xdr:colOff>156552</xdr:colOff>
      <xdr:row>0</xdr:row>
      <xdr:rowOff>169472</xdr:rowOff>
    </xdr:from>
    <xdr:to>
      <xdr:col>0</xdr:col>
      <xdr:colOff>587725</xdr:colOff>
      <xdr:row>1</xdr:row>
      <xdr:rowOff>388631</xdr:rowOff>
    </xdr:to>
    <xdr:grpSp>
      <xdr:nvGrpSpPr>
        <xdr:cNvPr id="9" name="Group 5">
          <a:extLst>
            <a:ext uri="{FF2B5EF4-FFF2-40B4-BE49-F238E27FC236}">
              <a16:creationId xmlns:a16="http://schemas.microsoft.com/office/drawing/2014/main" id="{00000000-0008-0000-0D00-000009000000}"/>
            </a:ext>
          </a:extLst>
        </xdr:cNvPr>
        <xdr:cNvGrpSpPr/>
      </xdr:nvGrpSpPr>
      <xdr:grpSpPr>
        <a:xfrm>
          <a:off x="156552" y="169472"/>
          <a:ext cx="431173" cy="409659"/>
          <a:chOff x="1238250" y="942975"/>
          <a:chExt cx="533400" cy="533400"/>
        </a:xfrm>
      </xdr:grpSpPr>
      <xdr:sp macro="" textlink="">
        <xdr:nvSpPr>
          <xdr:cNvPr id="15" name="Rectangle: Rounded Corners 9">
            <a:hlinkClick xmlns:r="http://schemas.openxmlformats.org/officeDocument/2006/relationships" r:id="rId1"/>
            <a:extLst>
              <a:ext uri="{FF2B5EF4-FFF2-40B4-BE49-F238E27FC236}">
                <a16:creationId xmlns:a16="http://schemas.microsoft.com/office/drawing/2014/main" id="{00000000-0008-0000-0D00-00000F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 name="Graphic 11" descr="Home with solid fill">
            <a:hlinkClick xmlns:r="http://schemas.openxmlformats.org/officeDocument/2006/relationships" r:id="rId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32883</xdr:colOff>
      <xdr:row>35</xdr:row>
      <xdr:rowOff>483433</xdr:rowOff>
    </xdr:from>
    <xdr:to>
      <xdr:col>0</xdr:col>
      <xdr:colOff>2500312</xdr:colOff>
      <xdr:row>36</xdr:row>
      <xdr:rowOff>124229</xdr:rowOff>
    </xdr:to>
    <xdr:sp macro="" textlink="">
      <xdr:nvSpPr>
        <xdr:cNvPr id="11" name="TextBox 17">
          <a:extLst>
            <a:ext uri="{FF2B5EF4-FFF2-40B4-BE49-F238E27FC236}">
              <a16:creationId xmlns:a16="http://schemas.microsoft.com/office/drawing/2014/main" id="{00000000-0008-0000-0D00-00000B000000}"/>
            </a:ext>
          </a:extLst>
        </xdr:cNvPr>
        <xdr:cNvSpPr txBox="1"/>
      </xdr:nvSpPr>
      <xdr:spPr>
        <a:xfrm>
          <a:off x="32883" y="13377902"/>
          <a:ext cx="2467429" cy="438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editAs="oneCell">
    <xdr:from>
      <xdr:col>0</xdr:col>
      <xdr:colOff>1990436</xdr:colOff>
      <xdr:row>0</xdr:row>
      <xdr:rowOff>173182</xdr:rowOff>
    </xdr:from>
    <xdr:to>
      <xdr:col>0</xdr:col>
      <xdr:colOff>2422721</xdr:colOff>
      <xdr:row>1</xdr:row>
      <xdr:rowOff>416117</xdr:rowOff>
    </xdr:to>
    <xdr:sp macro="" textlink="">
      <xdr:nvSpPr>
        <xdr:cNvPr id="4" name="Rectangle: Rounded Corners 12">
          <a:hlinkClick xmlns:r="http://schemas.openxmlformats.org/officeDocument/2006/relationships" r:id="rId4"/>
          <a:extLst>
            <a:ext uri="{FF2B5EF4-FFF2-40B4-BE49-F238E27FC236}">
              <a16:creationId xmlns:a16="http://schemas.microsoft.com/office/drawing/2014/main" id="{3DD5C76D-CDA5-4218-8443-BA73401B8F6E}"/>
            </a:ext>
          </a:extLst>
        </xdr:cNvPr>
        <xdr:cNvSpPr/>
      </xdr:nvSpPr>
      <xdr:spPr>
        <a:xfrm>
          <a:off x="1990436" y="173182"/>
          <a:ext cx="432285" cy="433435"/>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2081943</xdr:colOff>
      <xdr:row>1</xdr:row>
      <xdr:rowOff>76874</xdr:rowOff>
    </xdr:from>
    <xdr:to>
      <xdr:col>0</xdr:col>
      <xdr:colOff>2331214</xdr:colOff>
      <xdr:row>1</xdr:row>
      <xdr:rowOff>330229</xdr:rowOff>
    </xdr:to>
    <xdr:sp macro="" textlink="">
      <xdr:nvSpPr>
        <xdr:cNvPr id="18" name="Arrow: Right 13">
          <a:hlinkClick xmlns:r="http://schemas.openxmlformats.org/officeDocument/2006/relationships" r:id="rId4"/>
          <a:extLst>
            <a:ext uri="{FF2B5EF4-FFF2-40B4-BE49-F238E27FC236}">
              <a16:creationId xmlns:a16="http://schemas.microsoft.com/office/drawing/2014/main" id="{88E613F9-B320-4CDB-9299-E756BFB3A3E7}"/>
            </a:ext>
          </a:extLst>
        </xdr:cNvPr>
        <xdr:cNvSpPr/>
      </xdr:nvSpPr>
      <xdr:spPr>
        <a:xfrm>
          <a:off x="2081943" y="267374"/>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1368137</xdr:colOff>
      <xdr:row>0</xdr:row>
      <xdr:rowOff>173182</xdr:rowOff>
    </xdr:from>
    <xdr:to>
      <xdr:col>0</xdr:col>
      <xdr:colOff>1800422</xdr:colOff>
      <xdr:row>1</xdr:row>
      <xdr:rowOff>424735</xdr:rowOff>
    </xdr:to>
    <xdr:sp macro="" textlink="">
      <xdr:nvSpPr>
        <xdr:cNvPr id="10" name="Rectangle: Rounded Corners 14">
          <a:hlinkClick xmlns:r="http://schemas.openxmlformats.org/officeDocument/2006/relationships" r:id="rId5"/>
          <a:extLst>
            <a:ext uri="{FF2B5EF4-FFF2-40B4-BE49-F238E27FC236}">
              <a16:creationId xmlns:a16="http://schemas.microsoft.com/office/drawing/2014/main" id="{20ED3ED4-7293-4D94-B03D-D7513D20CC65}"/>
            </a:ext>
          </a:extLst>
        </xdr:cNvPr>
        <xdr:cNvSpPr/>
      </xdr:nvSpPr>
      <xdr:spPr>
        <a:xfrm>
          <a:off x="1368137" y="173182"/>
          <a:ext cx="432285" cy="433435"/>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1459643</xdr:colOff>
      <xdr:row>1</xdr:row>
      <xdr:rowOff>76874</xdr:rowOff>
    </xdr:from>
    <xdr:to>
      <xdr:col>0</xdr:col>
      <xdr:colOff>1708914</xdr:colOff>
      <xdr:row>1</xdr:row>
      <xdr:rowOff>330229</xdr:rowOff>
    </xdr:to>
    <xdr:sp macro="" textlink="">
      <xdr:nvSpPr>
        <xdr:cNvPr id="8" name="Arrow: Right 15">
          <a:hlinkClick xmlns:r="http://schemas.openxmlformats.org/officeDocument/2006/relationships" r:id="rId5"/>
          <a:extLst>
            <a:ext uri="{FF2B5EF4-FFF2-40B4-BE49-F238E27FC236}">
              <a16:creationId xmlns:a16="http://schemas.microsoft.com/office/drawing/2014/main" id="{ECFCD9DF-C103-4331-A1DC-47FE8D493C2A}"/>
            </a:ext>
          </a:extLst>
        </xdr:cNvPr>
        <xdr:cNvSpPr/>
      </xdr:nvSpPr>
      <xdr:spPr>
        <a:xfrm rot="10800000">
          <a:off x="1459643" y="267374"/>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168955</xdr:colOff>
      <xdr:row>36</xdr:row>
      <xdr:rowOff>163286</xdr:rowOff>
    </xdr:from>
    <xdr:to>
      <xdr:col>0</xdr:col>
      <xdr:colOff>2584126</xdr:colOff>
      <xdr:row>44</xdr:row>
      <xdr:rowOff>358636</xdr:rowOff>
    </xdr:to>
    <xdr:pic>
      <xdr:nvPicPr>
        <xdr:cNvPr id="2" name="Picture 18">
          <a:extLst>
            <a:ext uri="{FF2B5EF4-FFF2-40B4-BE49-F238E27FC236}">
              <a16:creationId xmlns:a16="http://schemas.microsoft.com/office/drawing/2014/main" id="{46C6B0A5-2D06-4045-B0A7-70D1719F48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8955" y="13855474"/>
          <a:ext cx="2415171" cy="35886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42</xdr:row>
      <xdr:rowOff>590364</xdr:rowOff>
    </xdr:to>
    <xdr:sp macro="" textlink="">
      <xdr:nvSpPr>
        <xdr:cNvPr id="2" name="Rectangle 6">
          <a:extLst>
            <a:ext uri="{FF2B5EF4-FFF2-40B4-BE49-F238E27FC236}">
              <a16:creationId xmlns:a16="http://schemas.microsoft.com/office/drawing/2014/main" id="{C0851CB8-D216-4F81-8EDF-1602D495969F}"/>
            </a:ext>
          </a:extLst>
        </xdr:cNvPr>
        <xdr:cNvSpPr/>
      </xdr:nvSpPr>
      <xdr:spPr>
        <a:xfrm>
          <a:off x="0" y="0"/>
          <a:ext cx="2791319" cy="3238048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5603" cy="14619258"/>
    <xdr:sp macro="" textlink="">
      <xdr:nvSpPr>
        <xdr:cNvPr id="3" name="TextBox 7">
          <a:extLst>
            <a:ext uri="{FF2B5EF4-FFF2-40B4-BE49-F238E27FC236}">
              <a16:creationId xmlns:a16="http://schemas.microsoft.com/office/drawing/2014/main" id="{E000ED52-AF4D-4B6A-82B8-D26AFE5DAF4F}"/>
            </a:ext>
          </a:extLst>
        </xdr:cNvPr>
        <xdr:cNvSpPr txBox="1"/>
      </xdr:nvSpPr>
      <xdr:spPr>
        <a:xfrm>
          <a:off x="147545" y="914743"/>
          <a:ext cx="2465603" cy="1461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corrimientos de tierras, a la erosión del suelo y a la intrusión marina.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 COMPONENTE/</a:t>
          </a:r>
          <a:r>
            <a:rPr lang="es-ES" sz="1100" b="1" baseline="0">
              <a:solidFill>
                <a:schemeClr val="bg1"/>
              </a:solidFill>
              <a:effectLst/>
              <a:latin typeface="+mn-lt"/>
              <a:ea typeface="+mn-ea"/>
              <a:cs typeface="+mn-cs"/>
            </a:rPr>
            <a:t>PROCESO</a:t>
          </a:r>
          <a:r>
            <a:rPr lang="es-ES" sz="1100" b="1">
              <a:solidFill>
                <a:schemeClr val="bg1"/>
              </a:solidFill>
              <a:effectLst/>
              <a:latin typeface="+mn-lt"/>
              <a:ea typeface="+mn-ea"/>
              <a:cs typeface="+mn-cs"/>
            </a:rPr>
            <a:t> </a:t>
          </a:r>
        </a:p>
        <a:p>
          <a:pPr eaLnBrk="1" fontAlgn="auto" latinLnBrk="0" hangingPunct="1"/>
          <a:endParaRPr/>
        </a:p>
        <a:p>
          <a:pPr lvl="0"/>
          <a:r>
            <a:rPr lang="es-ES" sz="1100" b="0">
              <a:solidFill>
                <a:schemeClr val="bg1"/>
              </a:solidFill>
              <a:effectLst/>
              <a:latin typeface="+mn-lt"/>
              <a:ea typeface="+mn-ea"/>
              <a:cs typeface="+mn-cs"/>
            </a:rPr>
            <a:t>1. La selección de instalaciones</a:t>
          </a:r>
          <a:r>
            <a:rPr lang="es-ES" sz="1100" b="0" baseline="0">
              <a:solidFill>
                <a:schemeClr val="bg1"/>
              </a:solidFill>
              <a:effectLst/>
              <a:latin typeface="+mn-lt"/>
              <a:ea typeface="+mn-ea"/>
              <a:cs typeface="+mn-cs"/>
            </a:rPr>
            <a:t> se transfiere automáticamente aquí de la evaluación anterior.  Para cambiar su selección, utilice el menú desplegable de la pestaña Water-Step 2.. </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a:t>
          </a:r>
          <a:r>
            <a:rPr lang="es-ES" sz="1100" baseline="0">
              <a:solidFill>
                <a:schemeClr val="bg1"/>
              </a:solidFill>
              <a:effectLst/>
              <a:latin typeface="+mn-lt"/>
              <a:ea typeface="+mn-ea"/>
              <a:cs typeface="+mn-cs"/>
            </a:rPr>
            <a:t> teniendo en cuenta también las interdependencias del proyecto con sistemas de infraestructuras externos (p. ej., redes de carreteras y de electricidad).</a:t>
          </a:r>
        </a:p>
        <a:p>
          <a:pPr lvl="0"/>
          <a:endParaRPr/>
        </a:p>
        <a:p>
          <a:pPr lvl="0"/>
          <a:r>
            <a:rPr lang="es-ES" sz="1100">
              <a:solidFill>
                <a:schemeClr val="bg1"/>
              </a:solidFill>
              <a:effectLst/>
              <a:latin typeface="+mn-lt"/>
              <a:ea typeface="+mn-ea"/>
              <a:cs typeface="+mn-cs"/>
            </a:rPr>
            <a:t>3. Valore la sensibilidad a corrimientos de tierras</a:t>
          </a:r>
          <a:r>
            <a:rPr lang="es-ES" sz="1100" baseline="0">
              <a:solidFill>
                <a:schemeClr val="bg1"/>
              </a:solidFill>
              <a:effectLst/>
              <a:latin typeface="+mn-lt"/>
              <a:ea typeface="+mn-ea"/>
              <a:cs typeface="+mn-cs"/>
            </a:rPr>
            <a:t> y a la erosión del suelo </a:t>
          </a:r>
          <a:r>
            <a:rPr lang="es-ES" sz="1100">
              <a:solidFill>
                <a:schemeClr val="bg1"/>
              </a:solidFill>
              <a:effectLst/>
              <a:latin typeface="+mn-lt"/>
              <a:ea typeface="+mn-ea"/>
              <a:cs typeface="+mn-cs"/>
            </a:rPr>
            <a:t> de cada componente/proceso </a:t>
          </a:r>
          <a:r>
            <a:rPr lang="es-ES" sz="1100" baseline="0">
              <a:solidFill>
                <a:schemeClr val="bg1"/>
              </a:solidFill>
              <a:effectLst/>
              <a:latin typeface="+mn-lt"/>
              <a:ea typeface="+mn-ea"/>
              <a:cs typeface="+mn-cs"/>
            </a:rPr>
            <a:t>«activo» </a:t>
          </a:r>
          <a:r>
            <a:rPr lang="es-ES" sz="1100">
              <a:solidFill>
                <a:schemeClr val="bg1"/>
              </a:solidFill>
              <a:effectLst/>
              <a:latin typeface="+mn-lt"/>
              <a:ea typeface="+mn-ea"/>
              <a:cs typeface="+mn-cs"/>
            </a:rPr>
            <a:t>respondiendo a las preguntas P2.1 a P2.5.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P2.6 a P2.9 para determinar la «capacidad de adaptación» del componente a </a:t>
          </a:r>
          <a:r>
            <a:rPr lang="es-ES" sz="1100" baseline="0">
              <a:solidFill>
                <a:schemeClr val="bg1"/>
              </a:solidFill>
              <a:effectLst/>
              <a:latin typeface="+mn-lt"/>
              <a:ea typeface="+mn-ea"/>
              <a:cs typeface="+mn-cs"/>
            </a:rPr>
            <a:t>corrimientos de tierras y erosión del suelo </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lvl="0"/>
          <a:endParaRPr/>
        </a:p>
        <a:p>
          <a:pPr lvl="0"/>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lvl="0"/>
          <a:endParaRPr/>
        </a:p>
        <a:p>
          <a:pPr lvl="0"/>
          <a:r>
            <a:rPr lang="es-ES" sz="1100">
              <a:solidFill>
                <a:schemeClr val="bg1"/>
              </a:solidFill>
              <a:effectLst/>
              <a:latin typeface="+mn-lt"/>
              <a:ea typeface="+mn-ea"/>
              <a:cs typeface="+mn-cs"/>
            </a:rPr>
            <a:t>6. Repita el proceso para los peligros restantes. Responda a las preguntas P2.10 a P2.12 para evaluar la sensibilidad de cada componente a la «</a:t>
          </a:r>
          <a:r>
            <a:rPr lang="es-ES" sz="1100" baseline="0">
              <a:solidFill>
                <a:schemeClr val="bg1"/>
              </a:solidFill>
              <a:effectLst/>
              <a:latin typeface="+mn-lt"/>
              <a:ea typeface="+mn-ea"/>
              <a:cs typeface="+mn-cs"/>
            </a:rPr>
            <a:t>intrusión marina</a:t>
          </a:r>
          <a:r>
            <a:rPr lang="es-ES" sz="1100">
              <a:solidFill>
                <a:schemeClr val="bg1"/>
              </a:solidFill>
              <a:effectLst/>
              <a:latin typeface="+mn-lt"/>
              <a:ea typeface="+mn-ea"/>
              <a:cs typeface="+mn-cs"/>
            </a:rPr>
            <a:t>». Pase a las preguntas P2.13 a P2.15 para evaluar la capacidad de adaptación del componente al </a:t>
          </a:r>
          <a:r>
            <a:rPr lang="es-ES" sz="1100" baseline="0">
              <a:solidFill>
                <a:schemeClr val="bg1"/>
              </a:solidFill>
              <a:effectLst/>
              <a:latin typeface="+mn-lt"/>
              <a:ea typeface="+mn-ea"/>
              <a:cs typeface="+mn-cs"/>
            </a:rPr>
            <a:t>mismo peligro</a:t>
          </a:r>
          <a:r>
            <a:rPr lang="es-ES" sz="1100">
              <a:solidFill>
                <a:schemeClr val="bg1"/>
              </a:solidFill>
              <a:effectLst/>
              <a:latin typeface="+mn-lt"/>
              <a:ea typeface="+mn-ea"/>
              <a:cs typeface="+mn-cs"/>
            </a:rPr>
            <a:t>. </a:t>
          </a:r>
        </a:p>
        <a:p>
          <a:pPr lvl="0"/>
          <a:endParaRPr/>
        </a:p>
        <a:p>
          <a:pPr lvl="0"/>
          <a:r>
            <a:rPr lang="es-ES" sz="1100">
              <a:solidFill>
                <a:schemeClr val="bg1"/>
              </a:solidFill>
              <a:effectLst/>
              <a:latin typeface="+mn-lt"/>
              <a:ea typeface="+mn-ea"/>
              <a:cs typeface="+mn-cs"/>
            </a:rPr>
            <a:t>7.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C15A669A-8393-4E42-8930-616CB9B45DC2}"/>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C419B6AC-979A-580E-5775-2987AA5059D4}"/>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6D75CBBC-C13C-19CB-6972-9DBC993BB3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14968</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DEE32D82-8054-9234-7E15-0334E5C3E048}"/>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6DE1070A-BA46-31E0-1F5A-AD8B2F303FAA}"/>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14968</xdr:rowOff>
    </xdr:to>
    <xdr:sp macro="" textlink="">
      <xdr:nvSpPr>
        <xdr:cNvPr id="10" name="Rectangle: Rounded Corners 17">
          <a:hlinkClick xmlns:r="http://schemas.openxmlformats.org/officeDocument/2006/relationships" r:id="rId6"/>
          <a:extLst>
            <a:ext uri="{FF2B5EF4-FFF2-40B4-BE49-F238E27FC236}">
              <a16:creationId xmlns:a16="http://schemas.microsoft.com/office/drawing/2014/main" id="{CF535F27-D7A8-647E-E775-7D7861F39EA4}"/>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11" name="Arrow: Right 18">
          <a:hlinkClick xmlns:r="http://schemas.openxmlformats.org/officeDocument/2006/relationships" r:id="rId7"/>
          <a:extLst>
            <a:ext uri="{FF2B5EF4-FFF2-40B4-BE49-F238E27FC236}">
              <a16:creationId xmlns:a16="http://schemas.microsoft.com/office/drawing/2014/main" id="{83A4DDFD-3463-D812-C2D3-AC427CF2E045}"/>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18</xdr:row>
      <xdr:rowOff>1124527</xdr:rowOff>
    </xdr:from>
    <xdr:to>
      <xdr:col>0</xdr:col>
      <xdr:colOff>2551545</xdr:colOff>
      <xdr:row>19</xdr:row>
      <xdr:rowOff>317501</xdr:rowOff>
    </xdr:to>
    <xdr:sp macro="" textlink="">
      <xdr:nvSpPr>
        <xdr:cNvPr id="12" name="TextBox 10">
          <a:extLst>
            <a:ext uri="{FF2B5EF4-FFF2-40B4-BE49-F238E27FC236}">
              <a16:creationId xmlns:a16="http://schemas.microsoft.com/office/drawing/2014/main" id="{E94871E9-C3D5-4257-937D-4E0F3E1F485D}"/>
            </a:ext>
          </a:extLst>
        </xdr:cNvPr>
        <xdr:cNvSpPr txBox="1"/>
      </xdr:nvSpPr>
      <xdr:spPr>
        <a:xfrm>
          <a:off x="0" y="15901884"/>
          <a:ext cx="2551545" cy="458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149925</xdr:colOff>
      <xdr:row>19</xdr:row>
      <xdr:rowOff>256887</xdr:rowOff>
    </xdr:from>
    <xdr:to>
      <xdr:col>0</xdr:col>
      <xdr:colOff>2597233</xdr:colOff>
      <xdr:row>22</xdr:row>
      <xdr:rowOff>166684</xdr:rowOff>
    </xdr:to>
    <xdr:pic>
      <xdr:nvPicPr>
        <xdr:cNvPr id="13" name="Picture 11">
          <a:extLst>
            <a:ext uri="{FF2B5EF4-FFF2-40B4-BE49-F238E27FC236}">
              <a16:creationId xmlns:a16="http://schemas.microsoft.com/office/drawing/2014/main" id="{7F34C1D4-7003-436E-AB88-B7728CCACF4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49925" y="16299708"/>
          <a:ext cx="2447308" cy="2631226"/>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14" name="Βέλος: Κάτω 13">
          <a:extLst>
            <a:ext uri="{FF2B5EF4-FFF2-40B4-BE49-F238E27FC236}">
              <a16:creationId xmlns:a16="http://schemas.microsoft.com/office/drawing/2014/main" id="{04FD047A-1CE4-462B-9849-FF3DBD6F6AE3}"/>
            </a:ext>
          </a:extLst>
        </xdr:cNvPr>
        <xdr:cNvSpPr/>
      </xdr:nvSpPr>
      <xdr:spPr>
        <a:xfrm>
          <a:off x="7232238" y="35220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552740</xdr:colOff>
      <xdr:row>52</xdr:row>
      <xdr:rowOff>260597</xdr:rowOff>
    </xdr:from>
    <xdr:to>
      <xdr:col>20</xdr:col>
      <xdr:colOff>734168</xdr:colOff>
      <xdr:row>52</xdr:row>
      <xdr:rowOff>542430</xdr:rowOff>
    </xdr:to>
    <xdr:sp macro="" textlink="">
      <xdr:nvSpPr>
        <xdr:cNvPr id="15" name="Βέλος: Κάτω 14">
          <a:extLst>
            <a:ext uri="{FF2B5EF4-FFF2-40B4-BE49-F238E27FC236}">
              <a16:creationId xmlns:a16="http://schemas.microsoft.com/office/drawing/2014/main" id="{EA0DEBCF-AC98-4EE7-9799-497797E41F7F}"/>
            </a:ext>
          </a:extLst>
        </xdr:cNvPr>
        <xdr:cNvSpPr/>
      </xdr:nvSpPr>
      <xdr:spPr>
        <a:xfrm>
          <a:off x="35820640" y="353697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411307</xdr:colOff>
      <xdr:row>52</xdr:row>
      <xdr:rowOff>249628</xdr:rowOff>
    </xdr:from>
    <xdr:to>
      <xdr:col>21</xdr:col>
      <xdr:colOff>592735</xdr:colOff>
      <xdr:row>52</xdr:row>
      <xdr:rowOff>531461</xdr:rowOff>
    </xdr:to>
    <xdr:sp macro="" textlink="">
      <xdr:nvSpPr>
        <xdr:cNvPr id="16" name="Βέλος: Κάτω 15">
          <a:extLst>
            <a:ext uri="{FF2B5EF4-FFF2-40B4-BE49-F238E27FC236}">
              <a16:creationId xmlns:a16="http://schemas.microsoft.com/office/drawing/2014/main" id="{48C93996-EA40-4661-88B1-E5EFC7BEEA31}"/>
            </a:ext>
          </a:extLst>
        </xdr:cNvPr>
        <xdr:cNvSpPr/>
      </xdr:nvSpPr>
      <xdr:spPr>
        <a:xfrm>
          <a:off x="36231657" y="353714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24</xdr:col>
      <xdr:colOff>88241</xdr:colOff>
      <xdr:row>5</xdr:row>
      <xdr:rowOff>612733</xdr:rowOff>
    </xdr:from>
    <xdr:to>
      <xdr:col>24</xdr:col>
      <xdr:colOff>545439</xdr:colOff>
      <xdr:row>6</xdr:row>
      <xdr:rowOff>229579</xdr:rowOff>
    </xdr:to>
    <xdr:grpSp>
      <xdr:nvGrpSpPr>
        <xdr:cNvPr id="17" name="Ομάδα 16">
          <a:extLst>
            <a:ext uri="{FF2B5EF4-FFF2-40B4-BE49-F238E27FC236}">
              <a16:creationId xmlns:a16="http://schemas.microsoft.com/office/drawing/2014/main" id="{6047A911-B805-4686-9EB1-89409B2EAD74}"/>
            </a:ext>
          </a:extLst>
        </xdr:cNvPr>
        <xdr:cNvGrpSpPr/>
      </xdr:nvGrpSpPr>
      <xdr:grpSpPr>
        <a:xfrm>
          <a:off x="40297348" y="2463304"/>
          <a:ext cx="457198" cy="242775"/>
          <a:chOff x="5087007" y="3111062"/>
          <a:chExt cx="457198" cy="231228"/>
        </a:xfrm>
        <a:solidFill>
          <a:srgbClr val="930352"/>
        </a:solidFill>
      </xdr:grpSpPr>
      <xdr:sp macro="" textlink="">
        <xdr:nvSpPr>
          <xdr:cNvPr id="18" name="Βέλος: Διάσημα 17">
            <a:extLst>
              <a:ext uri="{FF2B5EF4-FFF2-40B4-BE49-F238E27FC236}">
                <a16:creationId xmlns:a16="http://schemas.microsoft.com/office/drawing/2014/main" id="{2A609094-E44B-A400-47EF-EF9387D953C1}"/>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9" name="Βέλος: Διάσημα 18">
            <a:extLst>
              <a:ext uri="{FF2B5EF4-FFF2-40B4-BE49-F238E27FC236}">
                <a16:creationId xmlns:a16="http://schemas.microsoft.com/office/drawing/2014/main" id="{7E586EB7-89B1-729B-3581-8EFBC7183FFA}"/>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2791319</xdr:colOff>
      <xdr:row>17</xdr:row>
      <xdr:rowOff>852715</xdr:rowOff>
    </xdr:to>
    <xdr:sp macro="" textlink="">
      <xdr:nvSpPr>
        <xdr:cNvPr id="2" name="Rectangle 6">
          <a:extLst>
            <a:ext uri="{FF2B5EF4-FFF2-40B4-BE49-F238E27FC236}">
              <a16:creationId xmlns:a16="http://schemas.microsoft.com/office/drawing/2014/main" id="{F5B93BF4-0C8D-469F-8B05-A30E67519701}"/>
            </a:ext>
          </a:extLst>
        </xdr:cNvPr>
        <xdr:cNvSpPr/>
      </xdr:nvSpPr>
      <xdr:spPr>
        <a:xfrm>
          <a:off x="0" y="1"/>
          <a:ext cx="2791319" cy="97155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300712</xdr:rowOff>
    </xdr:from>
    <xdr:ext cx="2449846" cy="4285660"/>
    <xdr:sp macro="" textlink="">
      <xdr:nvSpPr>
        <xdr:cNvPr id="3" name="TextBox 7">
          <a:extLst>
            <a:ext uri="{FF2B5EF4-FFF2-40B4-BE49-F238E27FC236}">
              <a16:creationId xmlns:a16="http://schemas.microsoft.com/office/drawing/2014/main" id="{736D00CD-ADDF-4824-9317-FE45BCBC4630}"/>
            </a:ext>
          </a:extLst>
        </xdr:cNvPr>
        <xdr:cNvSpPr txBox="1"/>
      </xdr:nvSpPr>
      <xdr:spPr>
        <a:xfrm>
          <a:off x="147881" y="1021891"/>
          <a:ext cx="2449846" cy="4285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 / procesos / interconexiones que podrían verse negativamente afectados en caso de </a:t>
          </a:r>
          <a:r>
            <a:rPr lang="es-ES" sz="1100" baseline="0">
              <a:solidFill>
                <a:schemeClr val="bg1"/>
              </a:solidFill>
              <a:effectLst/>
              <a:latin typeface="+mn-lt"/>
              <a:ea typeface="+mn-ea"/>
              <a:cs typeface="+mn-cs"/>
            </a:rPr>
            <a:t>corrimientos de tierras, erosión del suelo e intrusión marina.</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4" name="Group 8">
          <a:extLst>
            <a:ext uri="{FF2B5EF4-FFF2-40B4-BE49-F238E27FC236}">
              <a16:creationId xmlns:a16="http://schemas.microsoft.com/office/drawing/2014/main" id="{5B4674D9-CFBA-4FE0-B29E-058C75E5227B}"/>
            </a:ext>
          </a:extLst>
        </xdr:cNvPr>
        <xdr:cNvGrpSpPr/>
      </xdr:nvGrpSpPr>
      <xdr:grpSpPr>
        <a:xfrm>
          <a:off x="156957" y="180568"/>
          <a:ext cx="432285" cy="43359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5C5C5084-03F6-06CB-9387-140AA73A4EF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12845D3A-76E2-3673-002C-EE278A4C92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1</xdr:row>
      <xdr:rowOff>233162</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E8ED7C3A-CB88-B890-8E8E-9D1EEEDF6C37}"/>
            </a:ext>
          </a:extLst>
        </xdr:cNvPr>
        <xdr:cNvSpPr/>
      </xdr:nvSpPr>
      <xdr:spPr>
        <a:xfrm>
          <a:off x="1872146" y="180568"/>
          <a:ext cx="432285" cy="433594"/>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0</xdr:row>
      <xdr:rowOff>272352</xdr:rowOff>
    </xdr:from>
    <xdr:to>
      <xdr:col>0</xdr:col>
      <xdr:colOff>2212924</xdr:colOff>
      <xdr:row>1</xdr:row>
      <xdr:rowOff>141378</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C06E98D9-291E-820D-8612-1F440F880453}"/>
            </a:ext>
          </a:extLst>
        </xdr:cNvPr>
        <xdr:cNvSpPr/>
      </xdr:nvSpPr>
      <xdr:spPr>
        <a:xfrm>
          <a:off x="1963653" y="272352"/>
          <a:ext cx="249271" cy="25002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1</xdr:row>
      <xdr:rowOff>233162</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F158397A-7636-1208-1DB3-638E727F919A}"/>
            </a:ext>
          </a:extLst>
        </xdr:cNvPr>
        <xdr:cNvSpPr/>
      </xdr:nvSpPr>
      <xdr:spPr>
        <a:xfrm>
          <a:off x="1249847" y="180568"/>
          <a:ext cx="432285" cy="433594"/>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0</xdr:row>
      <xdr:rowOff>272352</xdr:rowOff>
    </xdr:from>
    <xdr:to>
      <xdr:col>0</xdr:col>
      <xdr:colOff>1590624</xdr:colOff>
      <xdr:row>1</xdr:row>
      <xdr:rowOff>141378</xdr:rowOff>
    </xdr:to>
    <xdr:sp macro="" textlink="">
      <xdr:nvSpPr>
        <xdr:cNvPr id="11" name="Arrow: Right 15">
          <a:hlinkClick xmlns:r="http://schemas.openxmlformats.org/officeDocument/2006/relationships" r:id="rId7"/>
          <a:extLst>
            <a:ext uri="{FF2B5EF4-FFF2-40B4-BE49-F238E27FC236}">
              <a16:creationId xmlns:a16="http://schemas.microsoft.com/office/drawing/2014/main" id="{E14DF9E6-4698-40C3-9AA0-471943571DD5}"/>
            </a:ext>
          </a:extLst>
        </xdr:cNvPr>
        <xdr:cNvSpPr/>
      </xdr:nvSpPr>
      <xdr:spPr>
        <a:xfrm rot="10800000">
          <a:off x="1341353" y="272352"/>
          <a:ext cx="249271" cy="250026"/>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67211</xdr:colOff>
      <xdr:row>13</xdr:row>
      <xdr:rowOff>164180</xdr:rowOff>
    </xdr:from>
    <xdr:to>
      <xdr:col>0</xdr:col>
      <xdr:colOff>2584120</xdr:colOff>
      <xdr:row>13</xdr:row>
      <xdr:rowOff>403679</xdr:rowOff>
    </xdr:to>
    <xdr:sp macro="" textlink="">
      <xdr:nvSpPr>
        <xdr:cNvPr id="12" name="TextBox 10">
          <a:extLst>
            <a:ext uri="{FF2B5EF4-FFF2-40B4-BE49-F238E27FC236}">
              <a16:creationId xmlns:a16="http://schemas.microsoft.com/office/drawing/2014/main" id="{18DA0DAB-4820-4B21-940D-5D34B4A178C3}"/>
            </a:ext>
          </a:extLst>
        </xdr:cNvPr>
        <xdr:cNvSpPr txBox="1"/>
      </xdr:nvSpPr>
      <xdr:spPr>
        <a:xfrm>
          <a:off x="67211" y="5892787"/>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206993</xdr:colOff>
      <xdr:row>13</xdr:row>
      <xdr:rowOff>438705</xdr:rowOff>
    </xdr:from>
    <xdr:to>
      <xdr:col>0</xdr:col>
      <xdr:colOff>2712357</xdr:colOff>
      <xdr:row>17</xdr:row>
      <xdr:rowOff>500082</xdr:rowOff>
    </xdr:to>
    <xdr:pic>
      <xdr:nvPicPr>
        <xdr:cNvPr id="13" name="Picture 11">
          <a:extLst>
            <a:ext uri="{FF2B5EF4-FFF2-40B4-BE49-F238E27FC236}">
              <a16:creationId xmlns:a16="http://schemas.microsoft.com/office/drawing/2014/main" id="{DB6B80E3-CB60-402A-BBF0-FE4BB2BEC10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06993" y="6167312"/>
          <a:ext cx="2505364" cy="31638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90</xdr:row>
      <xdr:rowOff>14432</xdr:rowOff>
    </xdr:to>
    <xdr:sp macro="" textlink="">
      <xdr:nvSpPr>
        <xdr:cNvPr id="3" name="Rectangle 17">
          <a:extLst>
            <a:ext uri="{FF2B5EF4-FFF2-40B4-BE49-F238E27FC236}">
              <a16:creationId xmlns:a16="http://schemas.microsoft.com/office/drawing/2014/main" id="{92D5CA3B-1EAE-5F71-50DF-93B05A92C1E7}"/>
            </a:ext>
          </a:extLst>
        </xdr:cNvPr>
        <xdr:cNvSpPr/>
      </xdr:nvSpPr>
      <xdr:spPr>
        <a:xfrm>
          <a:off x="0" y="0"/>
          <a:ext cx="2767908" cy="37556539"/>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155640</xdr:colOff>
      <xdr:row>1</xdr:row>
      <xdr:rowOff>43696</xdr:rowOff>
    </xdr:from>
    <xdr:to>
      <xdr:col>0</xdr:col>
      <xdr:colOff>671226</xdr:colOff>
      <xdr:row>2</xdr:row>
      <xdr:rowOff>165980</xdr:rowOff>
    </xdr:to>
    <xdr:grpSp>
      <xdr:nvGrpSpPr>
        <xdr:cNvPr id="4" name="Group 19">
          <a:extLst>
            <a:ext uri="{FF2B5EF4-FFF2-40B4-BE49-F238E27FC236}">
              <a16:creationId xmlns:a16="http://schemas.microsoft.com/office/drawing/2014/main" id="{422E5557-1807-1837-2D32-CBD77E85A5DA}"/>
            </a:ext>
          </a:extLst>
        </xdr:cNvPr>
        <xdr:cNvGrpSpPr/>
      </xdr:nvGrpSpPr>
      <xdr:grpSpPr>
        <a:xfrm>
          <a:off x="155640" y="234196"/>
          <a:ext cx="515586" cy="530498"/>
          <a:chOff x="1238249" y="942977"/>
          <a:chExt cx="641567" cy="499849"/>
        </a:xfrm>
      </xdr:grpSpPr>
      <xdr:sp macro="" textlink="">
        <xdr:nvSpPr>
          <xdr:cNvPr id="10" name="Rectangle: Rounded Corners 27">
            <a:hlinkClick xmlns:r="http://schemas.openxmlformats.org/officeDocument/2006/relationships" r:id="rId1"/>
            <a:extLst>
              <a:ext uri="{FF2B5EF4-FFF2-40B4-BE49-F238E27FC236}">
                <a16:creationId xmlns:a16="http://schemas.microsoft.com/office/drawing/2014/main" id="{D13B4803-E991-09FD-C057-5F8184B7AEC7}"/>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 name="Graphic 28" descr="Home with solid fill">
            <a:hlinkClick xmlns:r="http://schemas.openxmlformats.org/officeDocument/2006/relationships" r:id="rId1"/>
            <a:extLst>
              <a:ext uri="{FF2B5EF4-FFF2-40B4-BE49-F238E27FC236}">
                <a16:creationId xmlns:a16="http://schemas.microsoft.com/office/drawing/2014/main" id="{85658B28-F322-D4BF-639F-86504DD9C4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clientData/>
  </xdr:twoCellAnchor>
  <xdr:twoCellAnchor editAs="oneCell">
    <xdr:from>
      <xdr:col>0</xdr:col>
      <xdr:colOff>1856443</xdr:colOff>
      <xdr:row>1</xdr:row>
      <xdr:rowOff>43696</xdr:rowOff>
    </xdr:from>
    <xdr:to>
      <xdr:col>0</xdr:col>
      <xdr:colOff>2372030</xdr:colOff>
      <xdr:row>2</xdr:row>
      <xdr:rowOff>165980</xdr:rowOff>
    </xdr:to>
    <xdr:sp macro="" textlink="">
      <xdr:nvSpPr>
        <xdr:cNvPr id="6" name="Rectangle: Rounded Corners 23">
          <a:hlinkClick xmlns:r="http://schemas.openxmlformats.org/officeDocument/2006/relationships" r:id="rId4"/>
          <a:extLst>
            <a:ext uri="{FF2B5EF4-FFF2-40B4-BE49-F238E27FC236}">
              <a16:creationId xmlns:a16="http://schemas.microsoft.com/office/drawing/2014/main" id="{C6479D9A-9E21-569F-FADD-5EC03B4B97C0}"/>
            </a:ext>
          </a:extLst>
        </xdr:cNvPr>
        <xdr:cNvSpPr/>
      </xdr:nvSpPr>
      <xdr:spPr>
        <a:xfrm>
          <a:off x="1856443" y="234196"/>
          <a:ext cx="515587" cy="530498"/>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1983996</xdr:colOff>
      <xdr:row>1</xdr:row>
      <xdr:rowOff>153053</xdr:rowOff>
    </xdr:from>
    <xdr:to>
      <xdr:col>0</xdr:col>
      <xdr:colOff>2281302</xdr:colOff>
      <xdr:row>2</xdr:row>
      <xdr:rowOff>50743</xdr:rowOff>
    </xdr:to>
    <xdr:sp macro="" textlink="">
      <xdr:nvSpPr>
        <xdr:cNvPr id="7" name="Arrow: Right 24">
          <a:hlinkClick xmlns:r="http://schemas.openxmlformats.org/officeDocument/2006/relationships" r:id="rId5"/>
          <a:extLst>
            <a:ext uri="{FF2B5EF4-FFF2-40B4-BE49-F238E27FC236}">
              <a16:creationId xmlns:a16="http://schemas.microsoft.com/office/drawing/2014/main" id="{28DDAC9A-A887-0985-4780-7EE07301CB06}"/>
            </a:ext>
          </a:extLst>
        </xdr:cNvPr>
        <xdr:cNvSpPr/>
      </xdr:nvSpPr>
      <xdr:spPr>
        <a:xfrm>
          <a:off x="1983996" y="343553"/>
          <a:ext cx="297306" cy="305904"/>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1239364</xdr:colOff>
      <xdr:row>1</xdr:row>
      <xdr:rowOff>43696</xdr:rowOff>
    </xdr:from>
    <xdr:to>
      <xdr:col>0</xdr:col>
      <xdr:colOff>1754949</xdr:colOff>
      <xdr:row>2</xdr:row>
      <xdr:rowOff>165980</xdr:rowOff>
    </xdr:to>
    <xdr:sp macro="" textlink="">
      <xdr:nvSpPr>
        <xdr:cNvPr id="8" name="Rectangle: Rounded Corners 25">
          <a:hlinkClick xmlns:r="http://schemas.openxmlformats.org/officeDocument/2006/relationships" r:id="rId6"/>
          <a:extLst>
            <a:ext uri="{FF2B5EF4-FFF2-40B4-BE49-F238E27FC236}">
              <a16:creationId xmlns:a16="http://schemas.microsoft.com/office/drawing/2014/main" id="{782C4C20-B863-74A1-839A-6040B53AA164}"/>
            </a:ext>
          </a:extLst>
        </xdr:cNvPr>
        <xdr:cNvSpPr/>
      </xdr:nvSpPr>
      <xdr:spPr>
        <a:xfrm>
          <a:off x="1239364" y="234196"/>
          <a:ext cx="515585" cy="530498"/>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1348045</xdr:colOff>
      <xdr:row>1</xdr:row>
      <xdr:rowOff>153053</xdr:rowOff>
    </xdr:from>
    <xdr:to>
      <xdr:col>0</xdr:col>
      <xdr:colOff>1645351</xdr:colOff>
      <xdr:row>2</xdr:row>
      <xdr:rowOff>50743</xdr:rowOff>
    </xdr:to>
    <xdr:sp macro="" textlink="">
      <xdr:nvSpPr>
        <xdr:cNvPr id="9" name="Arrow: Right 26">
          <a:hlinkClick xmlns:r="http://schemas.openxmlformats.org/officeDocument/2006/relationships" r:id="rId7"/>
          <a:extLst>
            <a:ext uri="{FF2B5EF4-FFF2-40B4-BE49-F238E27FC236}">
              <a16:creationId xmlns:a16="http://schemas.microsoft.com/office/drawing/2014/main" id="{5037B9B3-B728-CB0B-C8CC-13A2F381A72D}"/>
            </a:ext>
          </a:extLst>
        </xdr:cNvPr>
        <xdr:cNvSpPr/>
      </xdr:nvSpPr>
      <xdr:spPr>
        <a:xfrm rot="10800000">
          <a:off x="1348045" y="343553"/>
          <a:ext cx="297306" cy="305904"/>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80818</xdr:colOff>
      <xdr:row>2</xdr:row>
      <xdr:rowOff>369455</xdr:rowOff>
    </xdr:from>
    <xdr:ext cx="2517785" cy="19617170"/>
    <xdr:sp macro="" textlink="">
      <xdr:nvSpPr>
        <xdr:cNvPr id="12" name="TextBox 18">
          <a:extLst>
            <a:ext uri="{FF2B5EF4-FFF2-40B4-BE49-F238E27FC236}">
              <a16:creationId xmlns:a16="http://schemas.microsoft.com/office/drawing/2014/main" id="{EF9DC2F3-15EE-4A61-8B47-DC541372C867}"/>
            </a:ext>
          </a:extLst>
        </xdr:cNvPr>
        <xdr:cNvSpPr txBox="1"/>
      </xdr:nvSpPr>
      <xdr:spPr>
        <a:xfrm>
          <a:off x="80818" y="972705"/>
          <a:ext cx="2517785" cy="19617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agua y saneamiento, en concreto frente a corrimientos de tierras, erosión del suelo e intrusión marina (como consecuencia del aumento del nivel del mar</a:t>
          </a:r>
          <a:r>
            <a:rPr lang="es-ES" sz="1100" baseline="0">
              <a:solidFill>
                <a:schemeClr val="bg1"/>
              </a:solidFill>
              <a:effectLst/>
              <a:latin typeface="+mn-lt"/>
              <a:ea typeface="+mn-ea"/>
              <a:cs typeface="+mn-cs"/>
            </a:rPr>
            <a:t>).  </a:t>
          </a:r>
        </a:p>
        <a:p>
          <a:pPr eaLnBrk="1" fontAlgn="auto" latinLnBrk="0" hangingPunct="1"/>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figura una lista indicativa de medidas de adaptación</a:t>
          </a:r>
          <a:r>
            <a:rPr lang="es-ES" sz="1100" baseline="0">
              <a:solidFill>
                <a:schemeClr val="bg1"/>
              </a:solidFill>
              <a:effectLst/>
              <a:latin typeface="+mn-lt"/>
              <a:ea typeface="+mn-ea"/>
              <a:cs typeface="+mn-cs"/>
            </a:rPr>
            <a:t>. Cada medida puede ofrecer un nivel de protección diferente (alto o bajo) a uno o varios componentes/procesos y está asociada a una estimación indicativa del coste (caro o barato) que se muestra en la columna «COSTE»).</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PROTECCIÓN FRENTE AL CAMBIO CLIMÁTICO: CORRIMIENTOS DE TIERRAS Y EROSIÓN DEL SUELO</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a:t>
          </a:r>
          <a:r>
            <a:rPr lang="es-ES" sz="1100" baseline="0">
              <a:solidFill>
                <a:schemeClr val="bg1"/>
              </a:solidFill>
              <a:effectLst/>
              <a:latin typeface="+mn-lt"/>
              <a:ea typeface="+mn-ea"/>
              <a:cs typeface="+mn-cs"/>
            </a:rPr>
            <a:t> por debajo de un nivel aceptable. </a:t>
          </a:r>
          <a:r>
            <a:rPr lang="es-ES" sz="1100">
              <a:solidFill>
                <a:schemeClr val="bg1"/>
              </a:solidFill>
              <a:effectLst/>
              <a:latin typeface="+mn-lt"/>
              <a:ea typeface="+mn-ea"/>
              <a:cs typeface="+mn-cs"/>
            </a:rPr>
            <a:t> Para facilitar la consulta, el riesgo de cada componente/proceso se transfiere aquí automáticamente del paso anterior.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Si fuera necesario, </a:t>
          </a:r>
          <a:r>
            <a:rPr lang="es-ES" sz="1100" b="1" u="sng">
              <a:solidFill>
                <a:schemeClr val="bg1"/>
              </a:solidFill>
              <a:effectLst/>
              <a:latin typeface="+mn-lt"/>
              <a:ea typeface="+mn-ea"/>
              <a:cs typeface="+mn-cs"/>
            </a:rPr>
            <a:t>la lista puede ampliarse</a:t>
          </a:r>
          <a:r>
            <a:rPr lang="es-ES" sz="1100">
              <a:solidFill>
                <a:schemeClr val="bg1"/>
              </a:solidFill>
              <a:effectLst/>
              <a:latin typeface="+mn-lt"/>
              <a:ea typeface="+mn-ea"/>
              <a:cs typeface="+mn-cs"/>
            </a:rPr>
            <a:t> para incluir medidas de adaptación adicionales seleccionadas por el usuario que no figuran actualmente en el cuadro 4.2.</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CORRIMIENTOS DE TIERRAS Y EROSIÓN DEL SUELO» de</a:t>
          </a:r>
          <a:r>
            <a:rPr lang="es-ES" sz="1100">
              <a:solidFill>
                <a:schemeClr val="bg1"/>
              </a:solidFill>
              <a:effectLst/>
              <a:latin typeface="+mn-lt"/>
              <a:ea typeface="+mn-ea"/>
              <a:cs typeface="+mn-cs"/>
            </a:rPr>
            <a:t> los distintos componentes se mostrará en la sección 4.4 </a:t>
          </a:r>
          <a:r>
            <a:rPr lang="es-ES" sz="1100" baseline="0">
              <a:solidFill>
                <a:schemeClr val="bg1"/>
              </a:solidFill>
              <a:effectLst/>
              <a:latin typeface="+mn-lt"/>
              <a:ea typeface="+mn-ea"/>
              <a:cs typeface="+mn-cs"/>
            </a:rPr>
            <a:t>del cuadro 4.1.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PROTECCIÓN FRENTE AL CAMBIO CLIMÁTICO: INTRUSIÓN MARINA</a:t>
          </a: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7. Repita el mismo procedimiento para evaluar la protección frente al cambio climático en relación con las sequías. Complete las secciones 4.6 y 4.7 del cuadro 4.1 para obtener el nivel final de riesgo de los distintos componentes/procesos.</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CONTROL FINAL</a:t>
          </a: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8.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clientData/>
  </xdr:oneCellAnchor>
  <xdr:twoCellAnchor>
    <xdr:from>
      <xdr:col>12</xdr:col>
      <xdr:colOff>0</xdr:colOff>
      <xdr:row>23</xdr:row>
      <xdr:rowOff>0</xdr:rowOff>
    </xdr:from>
    <xdr:to>
      <xdr:col>15</xdr:col>
      <xdr:colOff>972127</xdr:colOff>
      <xdr:row>28</xdr:row>
      <xdr:rowOff>311150</xdr:rowOff>
    </xdr:to>
    <xdr:grpSp>
      <xdr:nvGrpSpPr>
        <xdr:cNvPr id="13" name="Ομάδα 12">
          <a:extLst>
            <a:ext uri="{FF2B5EF4-FFF2-40B4-BE49-F238E27FC236}">
              <a16:creationId xmlns:a16="http://schemas.microsoft.com/office/drawing/2014/main" id="{0078A91D-BB16-4B62-8339-139E518E432C}"/>
            </a:ext>
          </a:extLst>
        </xdr:cNvPr>
        <xdr:cNvGrpSpPr/>
      </xdr:nvGrpSpPr>
      <xdr:grpSpPr>
        <a:xfrm>
          <a:off x="20505964" y="9144000"/>
          <a:ext cx="6523842" cy="2828471"/>
          <a:chOff x="39817964" y="7689273"/>
          <a:chExt cx="6774872" cy="2547942"/>
        </a:xfrm>
      </xdr:grpSpPr>
      <xdr:sp macro="" textlink="">
        <xdr:nvSpPr>
          <xdr:cNvPr id="14" name="TextBox 3">
            <a:extLst>
              <a:ext uri="{FF2B5EF4-FFF2-40B4-BE49-F238E27FC236}">
                <a16:creationId xmlns:a16="http://schemas.microsoft.com/office/drawing/2014/main" id="{A3FF49CB-82BC-AE9C-68B0-04F3EE37E181}"/>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5" name="TextBox 14">
            <a:extLst>
              <a:ext uri="{FF2B5EF4-FFF2-40B4-BE49-F238E27FC236}">
                <a16:creationId xmlns:a16="http://schemas.microsoft.com/office/drawing/2014/main" id="{5A3431B2-58DA-044C-D6E1-9F6A51AD5C8C}"/>
              </a:ext>
            </a:extLst>
          </xdr:cNvPr>
          <xdr:cNvSpPr txBox="1"/>
        </xdr:nvSpPr>
        <xdr:spPr>
          <a:xfrm>
            <a:off x="40000382" y="7936346"/>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grpSp>
    <xdr:clientData/>
  </xdr:twoCellAnchor>
  <xdr:twoCellAnchor>
    <xdr:from>
      <xdr:col>12</xdr:col>
      <xdr:colOff>3</xdr:colOff>
      <xdr:row>40</xdr:row>
      <xdr:rowOff>0</xdr:rowOff>
    </xdr:from>
    <xdr:to>
      <xdr:col>15</xdr:col>
      <xdr:colOff>956255</xdr:colOff>
      <xdr:row>46</xdr:row>
      <xdr:rowOff>47625</xdr:rowOff>
    </xdr:to>
    <xdr:grpSp>
      <xdr:nvGrpSpPr>
        <xdr:cNvPr id="16" name="Ομάδα 15">
          <a:extLst>
            <a:ext uri="{FF2B5EF4-FFF2-40B4-BE49-F238E27FC236}">
              <a16:creationId xmlns:a16="http://schemas.microsoft.com/office/drawing/2014/main" id="{3746F20B-90F2-4A2E-8CDC-9B56C118927A}"/>
            </a:ext>
          </a:extLst>
        </xdr:cNvPr>
        <xdr:cNvGrpSpPr/>
      </xdr:nvGrpSpPr>
      <xdr:grpSpPr>
        <a:xfrm>
          <a:off x="20505967" y="16410214"/>
          <a:ext cx="6507967" cy="2728232"/>
          <a:chOff x="39817964" y="7689273"/>
          <a:chExt cx="6758357" cy="2447742"/>
        </a:xfrm>
      </xdr:grpSpPr>
      <xdr:sp macro="" textlink="">
        <xdr:nvSpPr>
          <xdr:cNvPr id="17" name="TextBox 3">
            <a:extLst>
              <a:ext uri="{FF2B5EF4-FFF2-40B4-BE49-F238E27FC236}">
                <a16:creationId xmlns:a16="http://schemas.microsoft.com/office/drawing/2014/main" id="{DC335496-F63C-07D9-3325-A55C361D712D}"/>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8" name="TextBox 17">
            <a:extLst>
              <a:ext uri="{FF2B5EF4-FFF2-40B4-BE49-F238E27FC236}">
                <a16:creationId xmlns:a16="http://schemas.microsoft.com/office/drawing/2014/main" id="{151F81B2-30E0-F9A5-DA4A-C9059EB7F9D7}"/>
              </a:ext>
            </a:extLst>
          </xdr:cNvPr>
          <xdr:cNvSpPr txBox="1"/>
        </xdr:nvSpPr>
        <xdr:spPr>
          <a:xfrm>
            <a:off x="39983868" y="7836146"/>
            <a:ext cx="6592453"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8874</xdr:rowOff>
    </xdr:from>
    <xdr:to>
      <xdr:col>0</xdr:col>
      <xdr:colOff>2786453</xdr:colOff>
      <xdr:row>40</xdr:row>
      <xdr:rowOff>444500</xdr:rowOff>
    </xdr:to>
    <xdr:grpSp>
      <xdr:nvGrpSpPr>
        <xdr:cNvPr id="173" name="Group 4">
          <a:extLst>
            <a:ext uri="{FF2B5EF4-FFF2-40B4-BE49-F238E27FC236}">
              <a16:creationId xmlns:a16="http://schemas.microsoft.com/office/drawing/2014/main" id="{00000000-0008-0000-1400-0000AD000000}"/>
            </a:ext>
          </a:extLst>
        </xdr:cNvPr>
        <xdr:cNvGrpSpPr/>
      </xdr:nvGrpSpPr>
      <xdr:grpSpPr>
        <a:xfrm>
          <a:off x="0" y="8874"/>
          <a:ext cx="2786453" cy="22465590"/>
          <a:chOff x="11907" y="199720"/>
          <a:chExt cx="2784141" cy="18766653"/>
        </a:xfrm>
      </xdr:grpSpPr>
      <xdr:sp macro="" textlink="">
        <xdr:nvSpPr>
          <xdr:cNvPr id="174" name="Rectangle 5">
            <a:extLst>
              <a:ext uri="{FF2B5EF4-FFF2-40B4-BE49-F238E27FC236}">
                <a16:creationId xmlns:a16="http://schemas.microsoft.com/office/drawing/2014/main" id="{00000000-0008-0000-1400-0000AE000000}"/>
              </a:ext>
            </a:extLst>
          </xdr:cNvPr>
          <xdr:cNvSpPr/>
        </xdr:nvSpPr>
        <xdr:spPr>
          <a:xfrm>
            <a:off x="11907" y="199720"/>
            <a:ext cx="2784141" cy="1876665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 name="TextBox 6">
            <a:extLst>
              <a:ext uri="{FF2B5EF4-FFF2-40B4-BE49-F238E27FC236}">
                <a16:creationId xmlns:a16="http://schemas.microsoft.com/office/drawing/2014/main" id="{00000000-0008-0000-1400-0000AF000000}"/>
              </a:ext>
            </a:extLst>
          </xdr:cNvPr>
          <xdr:cNvSpPr txBox="1"/>
        </xdr:nvSpPr>
        <xdr:spPr>
          <a:xfrm>
            <a:off x="159408" y="1101624"/>
            <a:ext cx="2291476" cy="1610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Resumen de los riesgos climáticos</a:t>
            </a:r>
          </a:p>
          <a:p>
            <a:pPr marL="0" indent="0" algn="l">
              <a:spcAft>
                <a:spcPts val="1200"/>
              </a:spcAft>
              <a:buSzPct val="150000"/>
              <a:buFont typeface="Arial" panose="020B0604020202020204" pitchFamily="34" charset="0"/>
              <a:buNone/>
            </a:pPr>
            <a:r>
              <a:rPr lang="es-ES" sz="1100" b="0">
                <a:solidFill>
                  <a:schemeClr val="bg1"/>
                </a:solidFill>
                <a:latin typeface="+mn-lt"/>
                <a:ea typeface="Roboto" panose="02000000000000000000" pitchFamily="2" charset="0"/>
                <a:cs typeface="Roboto" panose="02000000000000000000" pitchFamily="2" charset="0"/>
              </a:rPr>
              <a:t>Esta es una visión general del perfil de riesgo climático de los edificios</a:t>
            </a:r>
            <a:r>
              <a:rPr lang="es-ES" sz="1100" b="0" baseline="0">
                <a:solidFill>
                  <a:schemeClr val="bg1"/>
                </a:solidFill>
                <a:latin typeface="+mn-lt"/>
                <a:ea typeface="Roboto" panose="02000000000000000000" pitchFamily="2" charset="0"/>
                <a:cs typeface="Roboto" panose="02000000000000000000" pitchFamily="2" charset="0"/>
              </a:rPr>
              <a:t> antes y después de la aplicación de las medidas de adaptación.</a:t>
            </a:r>
          </a:p>
          <a:p>
            <a:pPr marL="0" indent="0" algn="l">
              <a:spcAft>
                <a:spcPts val="1200"/>
              </a:spcAft>
              <a:buSzPct val="150000"/>
              <a:buFont typeface="Arial" panose="020B0604020202020204" pitchFamily="34" charset="0"/>
              <a:buNone/>
            </a:pPr>
            <a:r>
              <a:rPr lang="es-ES" sz="1100" b="1" baseline="0">
                <a:solidFill>
                  <a:schemeClr val="bg1"/>
                </a:solidFill>
                <a:latin typeface="+mn-lt"/>
                <a:ea typeface="Roboto" panose="02000000000000000000" pitchFamily="2" charset="0"/>
                <a:cs typeface="Roboto" panose="02000000000000000000" pitchFamily="2" charset="0"/>
              </a:rPr>
              <a:t>Los cuadros se cumplimentan automáticamente. </a:t>
            </a:r>
          </a:p>
        </xdr:txBody>
      </xdr:sp>
      <xdr:grpSp>
        <xdr:nvGrpSpPr>
          <xdr:cNvPr id="176" name="Group 7">
            <a:extLst>
              <a:ext uri="{FF2B5EF4-FFF2-40B4-BE49-F238E27FC236}">
                <a16:creationId xmlns:a16="http://schemas.microsoft.com/office/drawing/2014/main" id="{00000000-0008-0000-1400-0000B0000000}"/>
              </a:ext>
            </a:extLst>
          </xdr:cNvPr>
          <xdr:cNvGrpSpPr/>
        </xdr:nvGrpSpPr>
        <xdr:grpSpPr>
          <a:xfrm>
            <a:off x="168460" y="379876"/>
            <a:ext cx="531176" cy="435489"/>
            <a:chOff x="1238250" y="942975"/>
            <a:chExt cx="657113" cy="533400"/>
          </a:xfrm>
        </xdr:grpSpPr>
        <xdr:sp macro="" textlink="">
          <xdr:nvSpPr>
            <xdr:cNvPr id="177" name="Rectangle: Rounded Corners 13">
              <a:hlinkClick xmlns:r="http://schemas.openxmlformats.org/officeDocument/2006/relationships" r:id="rId1"/>
              <a:extLst>
                <a:ext uri="{FF2B5EF4-FFF2-40B4-BE49-F238E27FC236}">
                  <a16:creationId xmlns:a16="http://schemas.microsoft.com/office/drawing/2014/main" id="{00000000-0008-0000-1400-0000B1000000}"/>
                </a:ext>
              </a:extLst>
            </xdr:cNvPr>
            <xdr:cNvSpPr/>
          </xdr:nvSpPr>
          <xdr:spPr>
            <a:xfrm>
              <a:off x="1238250" y="942975"/>
              <a:ext cx="657113"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8" name="Graphic 14" descr="Home with solid fill">
              <a:hlinkClick xmlns:r="http://schemas.openxmlformats.org/officeDocument/2006/relationships" r:id="rId1"/>
              <a:extLst>
                <a:ext uri="{FF2B5EF4-FFF2-40B4-BE49-F238E27FC236}">
                  <a16:creationId xmlns:a16="http://schemas.microsoft.com/office/drawing/2014/main" id="{00000000-0008-0000-14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7" y="1014413"/>
              <a:ext cx="481100" cy="390525"/>
            </a:xfrm>
            <a:prstGeom prst="rect">
              <a:avLst/>
            </a:prstGeom>
          </xdr:spPr>
        </xdr:pic>
      </xdr:grpSp>
      <xdr:grpSp>
        <xdr:nvGrpSpPr>
          <xdr:cNvPr id="179" name="Group 8">
            <a:extLst>
              <a:ext uri="{FF2B5EF4-FFF2-40B4-BE49-F238E27FC236}">
                <a16:creationId xmlns:a16="http://schemas.microsoft.com/office/drawing/2014/main" id="{00000000-0008-0000-1400-0000B3000000}"/>
              </a:ext>
            </a:extLst>
          </xdr:cNvPr>
          <xdr:cNvGrpSpPr/>
        </xdr:nvGrpSpPr>
        <xdr:grpSpPr>
          <a:xfrm>
            <a:off x="1258541" y="379876"/>
            <a:ext cx="482531" cy="435489"/>
            <a:chOff x="1037919" y="109140"/>
            <a:chExt cx="596934" cy="533400"/>
          </a:xfrm>
        </xdr:grpSpPr>
        <xdr:sp macro="" textlink="">
          <xdr:nvSpPr>
            <xdr:cNvPr id="180" name="Rectangle: Rounded Corners 11">
              <a:hlinkClick xmlns:r="http://schemas.openxmlformats.org/officeDocument/2006/relationships" r:id="rId4"/>
              <a:extLst>
                <a:ext uri="{FF2B5EF4-FFF2-40B4-BE49-F238E27FC236}">
                  <a16:creationId xmlns:a16="http://schemas.microsoft.com/office/drawing/2014/main" id="{00000000-0008-0000-1400-0000B4000000}"/>
                </a:ext>
              </a:extLst>
            </xdr:cNvPr>
            <xdr:cNvSpPr/>
          </xdr:nvSpPr>
          <xdr:spPr>
            <a:xfrm>
              <a:off x="1037919" y="109140"/>
              <a:ext cx="596934"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1" name="Arrow: Right 12">
              <a:hlinkClick xmlns:r="http://schemas.openxmlformats.org/officeDocument/2006/relationships" r:id="rId4"/>
              <a:extLst>
                <a:ext uri="{FF2B5EF4-FFF2-40B4-BE49-F238E27FC236}">
                  <a16:creationId xmlns:a16="http://schemas.microsoft.com/office/drawing/2014/main" id="{00000000-0008-0000-1400-0000B5000000}"/>
                </a:ext>
              </a:extLst>
            </xdr:cNvPr>
            <xdr:cNvSpPr/>
          </xdr:nvSpPr>
          <xdr:spPr>
            <a:xfrm rot="10800000">
              <a:off x="1150826" y="222051"/>
              <a:ext cx="344214"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90715</xdr:colOff>
      <xdr:row>6</xdr:row>
      <xdr:rowOff>129025</xdr:rowOff>
    </xdr:from>
    <xdr:to>
      <xdr:col>0</xdr:col>
      <xdr:colOff>2665110</xdr:colOff>
      <xdr:row>11</xdr:row>
      <xdr:rowOff>519339</xdr:rowOff>
    </xdr:to>
    <xdr:pic>
      <xdr:nvPicPr>
        <xdr:cNvPr id="13" name="Picture 11">
          <a:extLst>
            <a:ext uri="{FF2B5EF4-FFF2-40B4-BE49-F238E27FC236}">
              <a16:creationId xmlns:a16="http://schemas.microsoft.com/office/drawing/2014/main" id="{00000000-0008-0000-14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0715" y="3272275"/>
          <a:ext cx="2574395" cy="322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390525</xdr:colOff>
      <xdr:row>4</xdr:row>
      <xdr:rowOff>28575</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32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45357</xdr:colOff>
      <xdr:row>1</xdr:row>
      <xdr:rowOff>115957</xdr:rowOff>
    </xdr:from>
    <xdr:to>
      <xdr:col>18</xdr:col>
      <xdr:colOff>381000</xdr:colOff>
      <xdr:row>3</xdr:row>
      <xdr:rowOff>145143</xdr:rowOff>
    </xdr:to>
    <xdr:sp macro="" textlink="">
      <xdr:nvSpPr>
        <xdr:cNvPr id="4507" name="TextBox 2">
          <a:extLst>
            <a:ext uri="{FF2B5EF4-FFF2-40B4-BE49-F238E27FC236}">
              <a16:creationId xmlns:a16="http://schemas.microsoft.com/office/drawing/2014/main" id="{00000000-0008-0000-0000-0000D1000000}"/>
            </a:ext>
          </a:extLst>
        </xdr:cNvPr>
        <xdr:cNvSpPr txBox="1"/>
      </xdr:nvSpPr>
      <xdr:spPr>
        <a:xfrm>
          <a:off x="1333500" y="297386"/>
          <a:ext cx="10640786" cy="392043"/>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CÓMO UTILIZAR LA HERRAMIENTA DE PROTECCIÓN FRENTE AL CAMBIO CLIMÁTICO</a:t>
          </a:r>
        </a:p>
      </xdr:txBody>
    </xdr:sp>
    <xdr:clientData/>
  </xdr:twoCellAnchor>
  <xdr:twoCellAnchor>
    <xdr:from>
      <xdr:col>2</xdr:col>
      <xdr:colOff>28575</xdr:colOff>
      <xdr:row>5</xdr:row>
      <xdr:rowOff>79691</xdr:rowOff>
    </xdr:from>
    <xdr:to>
      <xdr:col>2</xdr:col>
      <xdr:colOff>561975</xdr:colOff>
      <xdr:row>8</xdr:row>
      <xdr:rowOff>53160</xdr:rowOff>
    </xdr:to>
    <xdr:grpSp>
      <xdr:nvGrpSpPr>
        <xdr:cNvPr id="4493" name="Group 6">
          <a:extLst>
            <a:ext uri="{FF2B5EF4-FFF2-40B4-BE49-F238E27FC236}">
              <a16:creationId xmlns:a16="http://schemas.microsoft.com/office/drawing/2014/main" id="{00000000-0008-0000-0000-000007000000}"/>
            </a:ext>
          </a:extLst>
        </xdr:cNvPr>
        <xdr:cNvGrpSpPr/>
      </xdr:nvGrpSpPr>
      <xdr:grpSpPr>
        <a:xfrm>
          <a:off x="1238810" y="1032191"/>
          <a:ext cx="533400" cy="544969"/>
          <a:chOff x="1238250" y="942975"/>
          <a:chExt cx="533400" cy="533400"/>
        </a:xfrm>
      </xdr:grpSpPr>
      <xdr:sp macro="" textlink="">
        <xdr:nvSpPr>
          <xdr:cNvPr id="4494" name="Rectangle: Rounded Corners 3">
            <a:extLst>
              <a:ext uri="{FF2B5EF4-FFF2-40B4-BE49-F238E27FC236}">
                <a16:creationId xmlns:a16="http://schemas.microsoft.com/office/drawing/2014/main" id="{00000000-0008-0000-0000-00000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5" name="Graphic 5" descr="Head with gears with solid fill">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09688" y="1014413"/>
            <a:ext cx="390525" cy="390525"/>
          </a:xfrm>
          <a:prstGeom prst="rect">
            <a:avLst/>
          </a:prstGeom>
        </xdr:spPr>
      </xdr:pic>
    </xdr:grpSp>
    <xdr:clientData/>
  </xdr:twoCellAnchor>
  <xdr:twoCellAnchor>
    <xdr:from>
      <xdr:col>3</xdr:col>
      <xdr:colOff>261470</xdr:colOff>
      <xdr:row>5</xdr:row>
      <xdr:rowOff>2131</xdr:rowOff>
    </xdr:from>
    <xdr:to>
      <xdr:col>8</xdr:col>
      <xdr:colOff>1574</xdr:colOff>
      <xdr:row>7</xdr:row>
      <xdr:rowOff>2131</xdr:rowOff>
    </xdr:to>
    <xdr:sp macro="" textlink="">
      <xdr:nvSpPr>
        <xdr:cNvPr id="4492" name="TextBox 7">
          <a:extLst>
            <a:ext uri="{FF2B5EF4-FFF2-40B4-BE49-F238E27FC236}">
              <a16:creationId xmlns:a16="http://schemas.microsoft.com/office/drawing/2014/main" id="{00000000-0008-0000-0000-000008000000}"/>
            </a:ext>
          </a:extLst>
        </xdr:cNvPr>
        <xdr:cNvSpPr txBox="1"/>
      </xdr:nvSpPr>
      <xdr:spPr>
        <a:xfrm>
          <a:off x="2098434" y="954631"/>
          <a:ext cx="280171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PRIMEROS PASOS</a:t>
          </a:r>
        </a:p>
      </xdr:txBody>
    </xdr:sp>
    <xdr:clientData/>
  </xdr:twoCellAnchor>
  <xdr:oneCellAnchor>
    <xdr:from>
      <xdr:col>3</xdr:col>
      <xdr:colOff>261469</xdr:colOff>
      <xdr:row>6</xdr:row>
      <xdr:rowOff>173954</xdr:rowOff>
    </xdr:from>
    <xdr:ext cx="8996621" cy="1277273"/>
    <xdr:sp macro="" textlink="">
      <xdr:nvSpPr>
        <xdr:cNvPr id="4505" name="TextBox 8">
          <a:extLst>
            <a:ext uri="{FF2B5EF4-FFF2-40B4-BE49-F238E27FC236}">
              <a16:creationId xmlns:a16="http://schemas.microsoft.com/office/drawing/2014/main" id="{00000000-0008-0000-0000-000009000000}"/>
            </a:ext>
          </a:extLst>
        </xdr:cNvPr>
        <xdr:cNvSpPr txBox="1"/>
      </xdr:nvSpPr>
      <xdr:spPr>
        <a:xfrm>
          <a:off x="2085873" y="1316954"/>
          <a:ext cx="8996621" cy="1277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lgn="l">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Antes de iniciar el ejercicio de protección frente al cambio climático, revise la </a:t>
          </a:r>
          <a:r>
            <a:rPr lang="es-ES" sz="12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documentación técnica del proyecto</a:t>
          </a:r>
          <a:r>
            <a:rPr lang="es-ES" sz="120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t>
          </a: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 ¿Cuáles son las funciones clave del proyecto? ¿Qué activos intervienen en los distintos procesos? </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¿Qué especificaciones técnicas se han incorporado en su diseño? </a:t>
          </a:r>
        </a:p>
        <a:p>
          <a:pPr marL="252000" marR="0" lvl="0" indent="-252000" algn="l"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3"/>
            </a:buBlip>
            <a:tabLst/>
            <a:defRPr/>
          </a:pP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Haga una lista de todos los procesos y activos.  </a:t>
          </a:r>
          <a:r>
            <a:rPr lang="es-ES" sz="1200" b="0" i="0" u="none" strike="noStrike" baseline="0">
              <a:solidFill>
                <a:schemeClr val="bg1"/>
              </a:solidFill>
              <a:effectLst/>
              <a:latin typeface="Roboto" panose="02000000000000000000" pitchFamily="2" charset="0"/>
              <a:ea typeface="Roboto" panose="02000000000000000000" pitchFamily="2" charset="0"/>
              <a:cs typeface="Roboto" panose="02000000000000000000" pitchFamily="2" charset="0"/>
            </a:rPr>
            <a:t>¿Cómo interactúan entre sí los distintos componentes (insumos/resultados) y cómo lo hacen con el entorno exterior? ¿En qué medida depende el proyecto de otros sistemas de infraestructura (p. ej., las redes de electricidad y transporte) para realizar su función?</a:t>
          </a:r>
        </a:p>
      </xdr:txBody>
    </xdr:sp>
    <xdr:clientData/>
  </xdr:oneCellAnchor>
  <xdr:twoCellAnchor>
    <xdr:from>
      <xdr:col>2</xdr:col>
      <xdr:colOff>28575</xdr:colOff>
      <xdr:row>17</xdr:row>
      <xdr:rowOff>32525</xdr:rowOff>
    </xdr:from>
    <xdr:to>
      <xdr:col>2</xdr:col>
      <xdr:colOff>561975</xdr:colOff>
      <xdr:row>20</xdr:row>
      <xdr:rowOff>571</xdr:rowOff>
    </xdr:to>
    <xdr:grpSp>
      <xdr:nvGrpSpPr>
        <xdr:cNvPr id="4496" name="Group 9">
          <a:hlinkClick xmlns:r="http://schemas.openxmlformats.org/officeDocument/2006/relationships" r:id="rId4"/>
          <a:extLst>
            <a:ext uri="{FF2B5EF4-FFF2-40B4-BE49-F238E27FC236}">
              <a16:creationId xmlns:a16="http://schemas.microsoft.com/office/drawing/2014/main" id="{00000000-0008-0000-0000-00000A000000}"/>
            </a:ext>
          </a:extLst>
        </xdr:cNvPr>
        <xdr:cNvGrpSpPr/>
      </xdr:nvGrpSpPr>
      <xdr:grpSpPr>
        <a:xfrm>
          <a:off x="1238810" y="3271025"/>
          <a:ext cx="533400" cy="539546"/>
          <a:chOff x="1238250" y="942975"/>
          <a:chExt cx="533400" cy="533400"/>
        </a:xfrm>
      </xdr:grpSpPr>
      <xdr:sp macro="" textlink="">
        <xdr:nvSpPr>
          <xdr:cNvPr id="4497" name="Rectangle: Rounded Corners 10">
            <a:extLst>
              <a:ext uri="{FF2B5EF4-FFF2-40B4-BE49-F238E27FC236}">
                <a16:creationId xmlns:a16="http://schemas.microsoft.com/office/drawing/2014/main" id="{00000000-0008-0000-0000-00000B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8" name="Graphic 11" descr="Bar graph with upward trend outlin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09688" y="1014413"/>
            <a:ext cx="390525" cy="390525"/>
          </a:xfrm>
          <a:prstGeom prst="rect">
            <a:avLst/>
          </a:prstGeom>
        </xdr:spPr>
      </xdr:pic>
    </xdr:grpSp>
    <xdr:clientData/>
  </xdr:twoCellAnchor>
  <xdr:twoCellAnchor>
    <xdr:from>
      <xdr:col>3</xdr:col>
      <xdr:colOff>352185</xdr:colOff>
      <xdr:row>14</xdr:row>
      <xdr:rowOff>48026</xdr:rowOff>
    </xdr:from>
    <xdr:to>
      <xdr:col>8</xdr:col>
      <xdr:colOff>92289</xdr:colOff>
      <xdr:row>16</xdr:row>
      <xdr:rowOff>48025</xdr:rowOff>
    </xdr:to>
    <xdr:sp macro="" textlink="">
      <xdr:nvSpPr>
        <xdr:cNvPr id="4490" name="TextBox 12">
          <a:extLst>
            <a:ext uri="{FF2B5EF4-FFF2-40B4-BE49-F238E27FC236}">
              <a16:creationId xmlns:a16="http://schemas.microsoft.com/office/drawing/2014/main" id="{00000000-0008-0000-0000-00000D000000}"/>
            </a:ext>
          </a:extLst>
        </xdr:cNvPr>
        <xdr:cNvSpPr txBox="1"/>
      </xdr:nvSpPr>
      <xdr:spPr>
        <a:xfrm>
          <a:off x="2284399" y="2588026"/>
          <a:ext cx="2960461" cy="362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ANÁLISIS</a:t>
          </a:r>
        </a:p>
      </xdr:txBody>
    </xdr:sp>
    <xdr:clientData/>
  </xdr:twoCellAnchor>
  <xdr:oneCellAnchor>
    <xdr:from>
      <xdr:col>3</xdr:col>
      <xdr:colOff>288683</xdr:colOff>
      <xdr:row>16</xdr:row>
      <xdr:rowOff>128173</xdr:rowOff>
    </xdr:from>
    <xdr:ext cx="9096406" cy="2462213"/>
    <xdr:sp macro="" textlink="">
      <xdr:nvSpPr>
        <xdr:cNvPr id="4506" name="TextBox 13">
          <a:extLst>
            <a:ext uri="{FF2B5EF4-FFF2-40B4-BE49-F238E27FC236}">
              <a16:creationId xmlns:a16="http://schemas.microsoft.com/office/drawing/2014/main" id="{00000000-0008-0000-0000-00000E000000}"/>
            </a:ext>
          </a:extLst>
        </xdr:cNvPr>
        <xdr:cNvSpPr txBox="1"/>
      </xdr:nvSpPr>
      <xdr:spPr>
        <a:xfrm>
          <a:off x="2113087" y="3176173"/>
          <a:ext cx="9096406" cy="2462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El análisis se realiza en cuatro ciclos que representan cuatro clases generales de peligros, tal y como se muestra en el siguiente esquema. Cada categoría puede incluir varios peligros. </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El proceso de análisis es el mismo para todos los peligros. Comienza con la estimación de la exposición al peligro (paso 1), continúa con la evaluación de la sensibilidad (paso 2) donde se distingue entre los distintos activos y procesos del proyecto, seguida de una evaluación preliminar de riesgos (paso 3) donde se describe el nivel de riesgo de los diferentes componentes del proyecto con respecto a los diferentes peligros considerados.  En el paso 4, el usuario especifica medidas de adaptación para los componentes más vulnerables del proyecto y vuelve a calcular el riesgo residual del proyecto (es decir, el riesgo climático tras aplicar las medidas de adaptación especificadas). </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La evaluación de la protección frente al cambio climático se completa cuando el riesgo residual es inferior al nivel máximo de riesgo aceptable. Se ruega tener en cuenta que la caracterización de «riesgo aceptable» puede diferir de un componente/proceso a otro. En el caso de procesos/activos críticos/valiosos, puede fijarse en «Bajo». Cuando se trate de activos/componentes menos críticos, también puede admitirse un riesgo aceptable «Medio». </a:t>
          </a:r>
        </a:p>
      </xdr:txBody>
    </xdr:sp>
    <xdr:clientData/>
  </xdr:oneCellAnchor>
  <xdr:twoCellAnchor>
    <xdr:from>
      <xdr:col>3</xdr:col>
      <xdr:colOff>261470</xdr:colOff>
      <xdr:row>45</xdr:row>
      <xdr:rowOff>97775</xdr:rowOff>
    </xdr:from>
    <xdr:to>
      <xdr:col>8</xdr:col>
      <xdr:colOff>1574</xdr:colOff>
      <xdr:row>47</xdr:row>
      <xdr:rowOff>97774</xdr:rowOff>
    </xdr:to>
    <xdr:sp macro="" textlink="">
      <xdr:nvSpPr>
        <xdr:cNvPr id="4487" name="TextBox 17">
          <a:extLst>
            <a:ext uri="{FF2B5EF4-FFF2-40B4-BE49-F238E27FC236}">
              <a16:creationId xmlns:a16="http://schemas.microsoft.com/office/drawing/2014/main" id="{00000000-0008-0000-0000-000012000000}"/>
            </a:ext>
          </a:extLst>
        </xdr:cNvPr>
        <xdr:cNvSpPr txBox="1"/>
      </xdr:nvSpPr>
      <xdr:spPr>
        <a:xfrm>
          <a:off x="2098434" y="8670275"/>
          <a:ext cx="2801711"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RESULTADO</a:t>
          </a:r>
        </a:p>
      </xdr:txBody>
    </xdr:sp>
    <xdr:clientData/>
  </xdr:twoCellAnchor>
  <xdr:oneCellAnchor>
    <xdr:from>
      <xdr:col>3</xdr:col>
      <xdr:colOff>261470</xdr:colOff>
      <xdr:row>47</xdr:row>
      <xdr:rowOff>59673</xdr:rowOff>
    </xdr:from>
    <xdr:ext cx="7087960" cy="723275"/>
    <xdr:sp macro="" textlink="">
      <xdr:nvSpPr>
        <xdr:cNvPr id="4488" name="TextBox 18">
          <a:extLst>
            <a:ext uri="{FF2B5EF4-FFF2-40B4-BE49-F238E27FC236}">
              <a16:creationId xmlns:a16="http://schemas.microsoft.com/office/drawing/2014/main" id="{00000000-0008-0000-0000-000013000000}"/>
            </a:ext>
          </a:extLst>
        </xdr:cNvPr>
        <xdr:cNvSpPr txBox="1"/>
      </xdr:nvSpPr>
      <xdr:spPr>
        <a:xfrm>
          <a:off x="2085874" y="9013173"/>
          <a:ext cx="7087960" cy="723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 resumen de los riesgos climáticos del proyecto (antes y después de aplicar las medidas de adaptación).</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Una lista de medidas de adaptación adecuadas para los distintos peligros considerados. </a:t>
          </a:r>
        </a:p>
      </xdr:txBody>
    </xdr:sp>
    <xdr:clientData/>
  </xdr:oneCellAnchor>
  <xdr:twoCellAnchor>
    <xdr:from>
      <xdr:col>2</xdr:col>
      <xdr:colOff>28575</xdr:colOff>
      <xdr:row>45</xdr:row>
      <xdr:rowOff>156562</xdr:rowOff>
    </xdr:from>
    <xdr:to>
      <xdr:col>2</xdr:col>
      <xdr:colOff>561975</xdr:colOff>
      <xdr:row>48</xdr:row>
      <xdr:rowOff>112316</xdr:rowOff>
    </xdr:to>
    <xdr:grpSp>
      <xdr:nvGrpSpPr>
        <xdr:cNvPr id="4499" name="Group 19">
          <a:hlinkClick xmlns:r="http://schemas.openxmlformats.org/officeDocument/2006/relationships" r:id="rId7"/>
          <a:extLst>
            <a:ext uri="{FF2B5EF4-FFF2-40B4-BE49-F238E27FC236}">
              <a16:creationId xmlns:a16="http://schemas.microsoft.com/office/drawing/2014/main" id="{00000000-0008-0000-0000-0000190D0000}"/>
            </a:ext>
          </a:extLst>
        </xdr:cNvPr>
        <xdr:cNvGrpSpPr/>
      </xdr:nvGrpSpPr>
      <xdr:grpSpPr>
        <a:xfrm>
          <a:off x="1238810" y="8729062"/>
          <a:ext cx="533400" cy="527254"/>
          <a:chOff x="1238250" y="942975"/>
          <a:chExt cx="533400" cy="533400"/>
        </a:xfrm>
      </xdr:grpSpPr>
      <xdr:sp macro="" textlink="">
        <xdr:nvSpPr>
          <xdr:cNvPr id="4500" name="Rectangle: Rounded Corners 20">
            <a:extLst>
              <a:ext uri="{FF2B5EF4-FFF2-40B4-BE49-F238E27FC236}">
                <a16:creationId xmlns:a16="http://schemas.microsoft.com/office/drawing/2014/main" id="{00000000-0008-0000-0000-00001A0D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01" name="Graphic 21" descr="Bullseye with solid fill">
            <a:extLst>
              <a:ext uri="{FF2B5EF4-FFF2-40B4-BE49-F238E27FC236}">
                <a16:creationId xmlns:a16="http://schemas.microsoft.com/office/drawing/2014/main" id="{00000000-0008-0000-0000-00001B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309688" y="1014413"/>
            <a:ext cx="390525" cy="390525"/>
          </a:xfrm>
          <a:prstGeom prst="rect">
            <a:avLst/>
          </a:prstGeom>
        </xdr:spPr>
      </xdr:pic>
    </xdr:grpSp>
    <xdr:clientData/>
  </xdr:twoCellAnchor>
  <xdr:twoCellAnchor>
    <xdr:from>
      <xdr:col>1</xdr:col>
      <xdr:colOff>175867</xdr:colOff>
      <xdr:row>29</xdr:row>
      <xdr:rowOff>173751</xdr:rowOff>
    </xdr:from>
    <xdr:to>
      <xdr:col>18</xdr:col>
      <xdr:colOff>574001</xdr:colOff>
      <xdr:row>43</xdr:row>
      <xdr:rowOff>76</xdr:rowOff>
    </xdr:to>
    <xdr:grpSp>
      <xdr:nvGrpSpPr>
        <xdr:cNvPr id="4375" name="Group 60">
          <a:extLst>
            <a:ext uri="{FF2B5EF4-FFF2-40B4-BE49-F238E27FC236}">
              <a16:creationId xmlns:a16="http://schemas.microsoft.com/office/drawing/2014/main" id="{884DD5FB-6FA5-032A-A27E-7645EBA47361}"/>
            </a:ext>
          </a:extLst>
        </xdr:cNvPr>
        <xdr:cNvGrpSpPr/>
      </xdr:nvGrpSpPr>
      <xdr:grpSpPr>
        <a:xfrm>
          <a:off x="780985" y="5698251"/>
          <a:ext cx="10685134" cy="2493325"/>
          <a:chOff x="788188" y="5779893"/>
          <a:chExt cx="10807599" cy="2493325"/>
        </a:xfrm>
      </xdr:grpSpPr>
      <xdr:grpSp>
        <xdr:nvGrpSpPr>
          <xdr:cNvPr id="4376" name="Group 2">
            <a:extLst>
              <a:ext uri="{FF2B5EF4-FFF2-40B4-BE49-F238E27FC236}">
                <a16:creationId xmlns:a16="http://schemas.microsoft.com/office/drawing/2014/main" id="{394FEE46-F35A-DBF6-351E-3DC44654A54D}"/>
              </a:ext>
            </a:extLst>
          </xdr:cNvPr>
          <xdr:cNvGrpSpPr/>
        </xdr:nvGrpSpPr>
        <xdr:grpSpPr>
          <a:xfrm>
            <a:off x="1700893" y="6365765"/>
            <a:ext cx="8889546" cy="1378060"/>
            <a:chOff x="2404781" y="2986087"/>
            <a:chExt cx="5812631" cy="886777"/>
          </a:xfrm>
        </xdr:grpSpPr>
        <xdr:grpSp>
          <xdr:nvGrpSpPr>
            <xdr:cNvPr id="4377" name="Graphic 11">
              <a:extLst>
                <a:ext uri="{FF2B5EF4-FFF2-40B4-BE49-F238E27FC236}">
                  <a16:creationId xmlns:a16="http://schemas.microsoft.com/office/drawing/2014/main" id="{0AFAD2F6-ED2B-6B50-046D-35FD7060CAD6}"/>
                </a:ext>
              </a:extLst>
            </xdr:cNvPr>
            <xdr:cNvGrpSpPr/>
          </xdr:nvGrpSpPr>
          <xdr:grpSpPr>
            <a:xfrm>
              <a:off x="7928567" y="3468052"/>
              <a:ext cx="278129" cy="403860"/>
              <a:chOff x="7928567" y="3468052"/>
              <a:chExt cx="278129" cy="403860"/>
            </a:xfrm>
            <a:noFill/>
          </xdr:grpSpPr>
          <xdr:sp macro="" textlink="">
            <xdr:nvSpPr>
              <xdr:cNvPr id="4378" name="Freeform: Shape 15">
                <a:extLst>
                  <a:ext uri="{FF2B5EF4-FFF2-40B4-BE49-F238E27FC236}">
                    <a16:creationId xmlns:a16="http://schemas.microsoft.com/office/drawing/2014/main" id="{36839B97-A894-1B9E-69AC-57E96B745CCF}"/>
                  </a:ext>
                </a:extLst>
              </xdr:cNvPr>
              <xdr:cNvSpPr/>
            </xdr:nvSpPr>
            <xdr:spPr>
              <a:xfrm>
                <a:off x="8192409" y="3468052"/>
                <a:ext cx="14287" cy="24765"/>
              </a:xfrm>
              <a:custGeom>
                <a:avLst/>
                <a:gdLst>
                  <a:gd name="connsiteX0" fmla="*/ 14287 w 14287"/>
                  <a:gd name="connsiteY0" fmla="*/ 0 h 24765"/>
                  <a:gd name="connsiteX1" fmla="*/ 0 w 14287"/>
                  <a:gd name="connsiteY1" fmla="*/ 24765 h 24765"/>
                </a:gdLst>
                <a:ahLst/>
                <a:cxnLst>
                  <a:cxn ang="0">
                    <a:pos x="connsiteX0" y="connsiteY0"/>
                  </a:cxn>
                  <a:cxn ang="0">
                    <a:pos x="connsiteX1" y="connsiteY1"/>
                  </a:cxn>
                </a:cxnLst>
                <a:rect l="l" t="t" r="r" b="b"/>
                <a:pathLst>
                  <a:path w="14287" h="24765">
                    <a:moveTo>
                      <a:pt x="14287" y="0"/>
                    </a:moveTo>
                    <a:lnTo>
                      <a:pt x="0" y="24765"/>
                    </a:lnTo>
                  </a:path>
                </a:pathLst>
              </a:custGeom>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79" name="Freeform: Shape 16">
                <a:extLst>
                  <a:ext uri="{FF2B5EF4-FFF2-40B4-BE49-F238E27FC236}">
                    <a16:creationId xmlns:a16="http://schemas.microsoft.com/office/drawing/2014/main" id="{C7B4A30E-9330-3B38-3D01-595AD5937216}"/>
                  </a:ext>
                </a:extLst>
              </xdr:cNvPr>
              <xdr:cNvSpPr/>
            </xdr:nvSpPr>
            <xdr:spPr>
              <a:xfrm>
                <a:off x="7983812" y="3548062"/>
                <a:ext cx="177164" cy="301942"/>
              </a:xfrm>
              <a:custGeom>
                <a:avLst/>
                <a:gdLst>
                  <a:gd name="connsiteX0" fmla="*/ 177165 w 177164"/>
                  <a:gd name="connsiteY0" fmla="*/ 0 h 301942"/>
                  <a:gd name="connsiteX1" fmla="*/ 13335 w 177164"/>
                  <a:gd name="connsiteY1" fmla="*/ 284798 h 301942"/>
                  <a:gd name="connsiteX2" fmla="*/ 0 w 177164"/>
                  <a:gd name="connsiteY2" fmla="*/ 301942 h 301942"/>
                </a:gdLst>
                <a:ahLst/>
                <a:cxnLst>
                  <a:cxn ang="0">
                    <a:pos x="connsiteX0" y="connsiteY0"/>
                  </a:cxn>
                  <a:cxn ang="0">
                    <a:pos x="connsiteX1" y="connsiteY1"/>
                  </a:cxn>
                  <a:cxn ang="0">
                    <a:pos x="connsiteX2" y="connsiteY2"/>
                  </a:cxn>
                </a:cxnLst>
                <a:rect l="l" t="t" r="r" b="b"/>
                <a:pathLst>
                  <a:path w="177164" h="301942">
                    <a:moveTo>
                      <a:pt x="177165" y="0"/>
                    </a:moveTo>
                    <a:lnTo>
                      <a:pt x="13335" y="284798"/>
                    </a:lnTo>
                    <a:cubicBezTo>
                      <a:pt x="9525" y="291465"/>
                      <a:pt x="4763" y="297180"/>
                      <a:pt x="0" y="301942"/>
                    </a:cubicBezTo>
                  </a:path>
                </a:pathLst>
              </a:custGeom>
              <a:noFill/>
              <a:ln w="9525" cap="flat">
                <a:solidFill>
                  <a:srgbClr val="FFFFFF"/>
                </a:solidFill>
                <a:custDash>
                  <a:ds d="501525" sp="501525"/>
                </a:custDash>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80" name="Freeform: Shape 19">
                <a:extLst>
                  <a:ext uri="{FF2B5EF4-FFF2-40B4-BE49-F238E27FC236}">
                    <a16:creationId xmlns:a16="http://schemas.microsoft.com/office/drawing/2014/main" id="{5FAFDF1F-60BE-0DCA-91ED-7CF8A870D620}"/>
                  </a:ext>
                </a:extLst>
              </xdr:cNvPr>
              <xdr:cNvSpPr/>
            </xdr:nvSpPr>
            <xdr:spPr>
              <a:xfrm>
                <a:off x="7928567" y="3867150"/>
                <a:ext cx="27622" cy="4762"/>
              </a:xfrm>
              <a:custGeom>
                <a:avLst/>
                <a:gdLst>
                  <a:gd name="connsiteX0" fmla="*/ 27622 w 27622"/>
                  <a:gd name="connsiteY0" fmla="*/ 0 h 4762"/>
                  <a:gd name="connsiteX1" fmla="*/ 0 w 27622"/>
                  <a:gd name="connsiteY1" fmla="*/ 4763 h 4762"/>
                </a:gdLst>
                <a:ahLst/>
                <a:cxnLst>
                  <a:cxn ang="0">
                    <a:pos x="connsiteX0" y="connsiteY0"/>
                  </a:cxn>
                  <a:cxn ang="0">
                    <a:pos x="connsiteX1" y="connsiteY1"/>
                  </a:cxn>
                </a:cxnLst>
                <a:rect l="l" t="t" r="r" b="b"/>
                <a:pathLst>
                  <a:path w="27622" h="4762">
                    <a:moveTo>
                      <a:pt x="27622" y="0"/>
                    </a:moveTo>
                    <a:cubicBezTo>
                      <a:pt x="19050" y="3810"/>
                      <a:pt x="9525" y="4763"/>
                      <a:pt x="0" y="4763"/>
                    </a:cubicBezTo>
                  </a:path>
                </a:pathLst>
              </a:custGeom>
              <a:noFill/>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1" name="Freeform: Shape 14">
              <a:extLst>
                <a:ext uri="{FF2B5EF4-FFF2-40B4-BE49-F238E27FC236}">
                  <a16:creationId xmlns:a16="http://schemas.microsoft.com/office/drawing/2014/main" id="{6219A20C-3304-6CEF-560E-95C50A02754B}"/>
                </a:ext>
              </a:extLst>
            </xdr:cNvPr>
            <xdr:cNvSpPr/>
          </xdr:nvSpPr>
          <xdr:spPr>
            <a:xfrm>
              <a:off x="2404781" y="2986087"/>
              <a:ext cx="5812631" cy="886777"/>
            </a:xfrm>
            <a:custGeom>
              <a:avLst/>
              <a:gdLst>
                <a:gd name="connsiteX0" fmla="*/ 5801916 w 5812631"/>
                <a:gd name="connsiteY0" fmla="*/ 481965 h 886777"/>
                <a:gd name="connsiteX1" fmla="*/ 5801916 w 5812631"/>
                <a:gd name="connsiteY1" fmla="*/ 402908 h 886777"/>
                <a:gd name="connsiteX2" fmla="*/ 5591413 w 5812631"/>
                <a:gd name="connsiteY2" fmla="*/ 39053 h 886777"/>
                <a:gd name="connsiteX3" fmla="*/ 5522833 w 5812631"/>
                <a:gd name="connsiteY3" fmla="*/ 0 h 886777"/>
                <a:gd name="connsiteX4" fmla="*/ 5101828 w 5812631"/>
                <a:gd name="connsiteY4" fmla="*/ 0 h 886777"/>
                <a:gd name="connsiteX5" fmla="*/ 5033249 w 5812631"/>
                <a:gd name="connsiteY5" fmla="*/ 39053 h 886777"/>
                <a:gd name="connsiteX6" fmla="*/ 4824651 w 5812631"/>
                <a:gd name="connsiteY6" fmla="*/ 403860 h 886777"/>
                <a:gd name="connsiteX7" fmla="*/ 4579858 w 5812631"/>
                <a:gd name="connsiteY7" fmla="*/ 846773 h 886777"/>
                <a:gd name="connsiteX8" fmla="*/ 4511278 w 5812631"/>
                <a:gd name="connsiteY8" fmla="*/ 885825 h 886777"/>
                <a:gd name="connsiteX9" fmla="*/ 4442698 w 5812631"/>
                <a:gd name="connsiteY9" fmla="*/ 846773 h 886777"/>
                <a:gd name="connsiteX10" fmla="*/ 4196953 w 5812631"/>
                <a:gd name="connsiteY10" fmla="*/ 403860 h 886777"/>
                <a:gd name="connsiteX11" fmla="*/ 3987403 w 5812631"/>
                <a:gd name="connsiteY11" fmla="*/ 39053 h 886777"/>
                <a:gd name="connsiteX12" fmla="*/ 3918823 w 5812631"/>
                <a:gd name="connsiteY12" fmla="*/ 0 h 886777"/>
                <a:gd name="connsiteX13" fmla="*/ 3497818 w 5812631"/>
                <a:gd name="connsiteY13" fmla="*/ 0 h 886777"/>
                <a:gd name="connsiteX14" fmla="*/ 3429238 w 5812631"/>
                <a:gd name="connsiteY14" fmla="*/ 39053 h 886777"/>
                <a:gd name="connsiteX15" fmla="*/ 3218736 w 5812631"/>
                <a:gd name="connsiteY15" fmla="*/ 403860 h 886777"/>
                <a:gd name="connsiteX16" fmla="*/ 2973943 w 5812631"/>
                <a:gd name="connsiteY16" fmla="*/ 846773 h 886777"/>
                <a:gd name="connsiteX17" fmla="*/ 2905363 w 5812631"/>
                <a:gd name="connsiteY17" fmla="*/ 885825 h 886777"/>
                <a:gd name="connsiteX18" fmla="*/ 2836783 w 5812631"/>
                <a:gd name="connsiteY18" fmla="*/ 846773 h 886777"/>
                <a:gd name="connsiteX19" fmla="*/ 2591038 w 5812631"/>
                <a:gd name="connsiteY19" fmla="*/ 403860 h 886777"/>
                <a:gd name="connsiteX20" fmla="*/ 2382441 w 5812631"/>
                <a:gd name="connsiteY20" fmla="*/ 39053 h 886777"/>
                <a:gd name="connsiteX21" fmla="*/ 2313861 w 5812631"/>
                <a:gd name="connsiteY21" fmla="*/ 0 h 886777"/>
                <a:gd name="connsiteX22" fmla="*/ 1892856 w 5812631"/>
                <a:gd name="connsiteY22" fmla="*/ 0 h 886777"/>
                <a:gd name="connsiteX23" fmla="*/ 1824276 w 5812631"/>
                <a:gd name="connsiteY23" fmla="*/ 39053 h 886777"/>
                <a:gd name="connsiteX24" fmla="*/ 1613773 w 5812631"/>
                <a:gd name="connsiteY24" fmla="*/ 403860 h 886777"/>
                <a:gd name="connsiteX25" fmla="*/ 1368981 w 5812631"/>
                <a:gd name="connsiteY25" fmla="*/ 846773 h 886777"/>
                <a:gd name="connsiteX26" fmla="*/ 1300401 w 5812631"/>
                <a:gd name="connsiteY26" fmla="*/ 885825 h 886777"/>
                <a:gd name="connsiteX27" fmla="*/ 1231821 w 5812631"/>
                <a:gd name="connsiteY27" fmla="*/ 846773 h 886777"/>
                <a:gd name="connsiteX28" fmla="*/ 986076 w 5812631"/>
                <a:gd name="connsiteY28" fmla="*/ 403860 h 886777"/>
                <a:gd name="connsiteX29" fmla="*/ 778431 w 5812631"/>
                <a:gd name="connsiteY29" fmla="*/ 39053 h 886777"/>
                <a:gd name="connsiteX30" fmla="*/ 709851 w 5812631"/>
                <a:gd name="connsiteY30" fmla="*/ 0 h 886777"/>
                <a:gd name="connsiteX31" fmla="*/ 288846 w 5812631"/>
                <a:gd name="connsiteY31" fmla="*/ 0 h 886777"/>
                <a:gd name="connsiteX32" fmla="*/ 220266 w 5812631"/>
                <a:gd name="connsiteY32" fmla="*/ 39053 h 886777"/>
                <a:gd name="connsiteX33" fmla="*/ 10716 w 5812631"/>
                <a:gd name="connsiteY33" fmla="*/ 403860 h 886777"/>
                <a:gd name="connsiteX34" fmla="*/ 10716 w 5812631"/>
                <a:gd name="connsiteY34" fmla="*/ 482918 h 886777"/>
                <a:gd name="connsiteX35" fmla="*/ 221218 w 5812631"/>
                <a:gd name="connsiteY35" fmla="*/ 847725 h 886777"/>
                <a:gd name="connsiteX36" fmla="*/ 289798 w 5812631"/>
                <a:gd name="connsiteY36" fmla="*/ 886778 h 886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5812631" h="886777">
                  <a:moveTo>
                    <a:pt x="5801916" y="481965"/>
                  </a:moveTo>
                  <a:cubicBezTo>
                    <a:pt x="5816203" y="457200"/>
                    <a:pt x="5816203" y="427673"/>
                    <a:pt x="5801916" y="402908"/>
                  </a:cubicBezTo>
                  <a:lnTo>
                    <a:pt x="5591413" y="39053"/>
                  </a:lnTo>
                  <a:cubicBezTo>
                    <a:pt x="5577126" y="14288"/>
                    <a:pt x="5551408" y="0"/>
                    <a:pt x="5522833" y="0"/>
                  </a:cubicBezTo>
                  <a:lnTo>
                    <a:pt x="5101828" y="0"/>
                  </a:lnTo>
                  <a:cubicBezTo>
                    <a:pt x="5073253" y="0"/>
                    <a:pt x="5047536" y="15240"/>
                    <a:pt x="5033249" y="39053"/>
                  </a:cubicBezTo>
                  <a:lnTo>
                    <a:pt x="4824651" y="403860"/>
                  </a:lnTo>
                  <a:lnTo>
                    <a:pt x="4579858" y="846773"/>
                  </a:lnTo>
                  <a:cubicBezTo>
                    <a:pt x="4565571" y="871538"/>
                    <a:pt x="4539853" y="885825"/>
                    <a:pt x="4511278" y="885825"/>
                  </a:cubicBezTo>
                  <a:cubicBezTo>
                    <a:pt x="4482703" y="885825"/>
                    <a:pt x="4456986" y="870585"/>
                    <a:pt x="4442698" y="846773"/>
                  </a:cubicBezTo>
                  <a:lnTo>
                    <a:pt x="4196953" y="403860"/>
                  </a:lnTo>
                  <a:lnTo>
                    <a:pt x="3987403" y="39053"/>
                  </a:lnTo>
                  <a:cubicBezTo>
                    <a:pt x="3973116" y="14288"/>
                    <a:pt x="3947398" y="0"/>
                    <a:pt x="3918823" y="0"/>
                  </a:cubicBezTo>
                  <a:lnTo>
                    <a:pt x="3497818" y="0"/>
                  </a:lnTo>
                  <a:cubicBezTo>
                    <a:pt x="3469243" y="0"/>
                    <a:pt x="3443526" y="15240"/>
                    <a:pt x="3429238" y="39053"/>
                  </a:cubicBezTo>
                  <a:lnTo>
                    <a:pt x="3218736" y="403860"/>
                  </a:lnTo>
                  <a:cubicBezTo>
                    <a:pt x="3218736" y="403860"/>
                    <a:pt x="2973943" y="846773"/>
                    <a:pt x="2973943" y="846773"/>
                  </a:cubicBezTo>
                  <a:cubicBezTo>
                    <a:pt x="2959656" y="871538"/>
                    <a:pt x="2933938" y="885825"/>
                    <a:pt x="2905363" y="885825"/>
                  </a:cubicBezTo>
                  <a:cubicBezTo>
                    <a:pt x="2876788" y="885825"/>
                    <a:pt x="2851071" y="870585"/>
                    <a:pt x="2836783" y="846773"/>
                  </a:cubicBezTo>
                  <a:lnTo>
                    <a:pt x="2591038" y="403860"/>
                  </a:lnTo>
                  <a:lnTo>
                    <a:pt x="2382441" y="39053"/>
                  </a:lnTo>
                  <a:cubicBezTo>
                    <a:pt x="2368153" y="14288"/>
                    <a:pt x="2342436" y="0"/>
                    <a:pt x="2313861" y="0"/>
                  </a:cubicBezTo>
                  <a:lnTo>
                    <a:pt x="1892856" y="0"/>
                  </a:lnTo>
                  <a:cubicBezTo>
                    <a:pt x="1864281" y="0"/>
                    <a:pt x="1838563" y="15240"/>
                    <a:pt x="1824276" y="39053"/>
                  </a:cubicBezTo>
                  <a:lnTo>
                    <a:pt x="1613773" y="403860"/>
                  </a:lnTo>
                  <a:cubicBezTo>
                    <a:pt x="1613773" y="403860"/>
                    <a:pt x="1368981" y="846773"/>
                    <a:pt x="1368981" y="846773"/>
                  </a:cubicBezTo>
                  <a:cubicBezTo>
                    <a:pt x="1354693" y="871538"/>
                    <a:pt x="1328976" y="885825"/>
                    <a:pt x="1300401" y="885825"/>
                  </a:cubicBezTo>
                  <a:cubicBezTo>
                    <a:pt x="1271826" y="885825"/>
                    <a:pt x="1246108" y="870585"/>
                    <a:pt x="1231821" y="846773"/>
                  </a:cubicBezTo>
                  <a:lnTo>
                    <a:pt x="986076" y="403860"/>
                  </a:lnTo>
                  <a:lnTo>
                    <a:pt x="778431" y="39053"/>
                  </a:lnTo>
                  <a:cubicBezTo>
                    <a:pt x="764143" y="15240"/>
                    <a:pt x="738426" y="0"/>
                    <a:pt x="709851" y="0"/>
                  </a:cubicBezTo>
                  <a:lnTo>
                    <a:pt x="288846" y="0"/>
                  </a:lnTo>
                  <a:cubicBezTo>
                    <a:pt x="260271" y="0"/>
                    <a:pt x="234553" y="15240"/>
                    <a:pt x="220266" y="39053"/>
                  </a:cubicBezTo>
                  <a:lnTo>
                    <a:pt x="10716" y="403860"/>
                  </a:lnTo>
                  <a:cubicBezTo>
                    <a:pt x="-3572" y="428625"/>
                    <a:pt x="-3572" y="458153"/>
                    <a:pt x="10716" y="482918"/>
                  </a:cubicBezTo>
                  <a:lnTo>
                    <a:pt x="221218" y="847725"/>
                  </a:lnTo>
                  <a:cubicBezTo>
                    <a:pt x="235506" y="872490"/>
                    <a:pt x="261223" y="886778"/>
                    <a:pt x="289798" y="886778"/>
                  </a:cubicBezTo>
                </a:path>
              </a:pathLst>
            </a:custGeom>
            <a:noFill/>
            <a:ln w="9525" cap="flat">
              <a:solidFill>
                <a:srgbClr val="8C8C8C"/>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2" name="TextBox 34">
            <a:extLst>
              <a:ext uri="{FF2B5EF4-FFF2-40B4-BE49-F238E27FC236}">
                <a16:creationId xmlns:a16="http://schemas.microsoft.com/office/drawing/2014/main" id="{00000000-0008-0000-0000-0000D40C0000}"/>
              </a:ext>
            </a:extLst>
          </xdr:cNvPr>
          <xdr:cNvSpPr txBox="1"/>
        </xdr:nvSpPr>
        <xdr:spPr>
          <a:xfrm>
            <a:off x="8414431" y="6487418"/>
            <a:ext cx="673322"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grpSp>
        <xdr:nvGrpSpPr>
          <xdr:cNvPr id="4383" name="Group 45">
            <a:extLst>
              <a:ext uri="{FF2B5EF4-FFF2-40B4-BE49-F238E27FC236}">
                <a16:creationId xmlns:a16="http://schemas.microsoft.com/office/drawing/2014/main" id="{00000000-0008-0000-0000-0000DA0C0000}"/>
              </a:ext>
            </a:extLst>
          </xdr:cNvPr>
          <xdr:cNvGrpSpPr/>
        </xdr:nvGrpSpPr>
        <xdr:grpSpPr>
          <a:xfrm>
            <a:off x="2013071" y="6613186"/>
            <a:ext cx="956225" cy="861119"/>
            <a:chOff x="8517831" y="5712830"/>
            <a:chExt cx="950327" cy="861119"/>
          </a:xfrm>
        </xdr:grpSpPr>
        <xdr:sp macro="" textlink="">
          <xdr:nvSpPr>
            <xdr:cNvPr id="4384" name="Graphic 2">
              <a:extLst>
                <a:ext uri="{FF2B5EF4-FFF2-40B4-BE49-F238E27FC236}">
                  <a16:creationId xmlns:a16="http://schemas.microsoft.com/office/drawing/2014/main" id="{00000000-0008-0000-0000-0000DB0C0000}"/>
                </a:ext>
              </a:extLst>
            </xdr:cNvPr>
            <xdr:cNvSpPr/>
          </xdr:nvSpPr>
          <xdr:spPr>
            <a:xfrm>
              <a:off x="8517831" y="5712830"/>
              <a:ext cx="950327"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00B0F0"/>
            </a:solidFill>
            <a:ln w="9525" cap="flat">
              <a:noFill/>
              <a:prstDash val="solid"/>
              <a:miter/>
            </a:ln>
          </xdr:spPr>
          <xdr:txBody>
            <a:bodyPr rtlCol="0" anchor="ctr"/>
            <a:lstStyle/>
            <a:p>
              <a:endParaRPr lang="en-US"/>
            </a:p>
          </xdr:txBody>
        </xdr:sp>
        <xdr:sp macro="" textlink="">
          <xdr:nvSpPr>
            <xdr:cNvPr id="4385" name="TextBox 37">
              <a:extLst>
                <a:ext uri="{FF2B5EF4-FFF2-40B4-BE49-F238E27FC236}">
                  <a16:creationId xmlns:a16="http://schemas.microsoft.com/office/drawing/2014/main" id="{00000000-0008-0000-0000-0000DC0C0000}"/>
                </a:ext>
              </a:extLst>
            </xdr:cNvPr>
            <xdr:cNvSpPr txBox="1"/>
          </xdr:nvSpPr>
          <xdr:spPr>
            <a:xfrm>
              <a:off x="8546292" y="6056685"/>
              <a:ext cx="893405"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Peligros relacionados</a:t>
              </a:r>
            </a:p>
            <a:p>
              <a:pPr algn="ctr"/>
              <a:r>
                <a:rPr lang="es-ES" sz="800" b="1" i="0" u="none" strike="noStrike" baseline="0">
                  <a:solidFill>
                    <a:schemeClr val="bg1"/>
                  </a:solidFill>
                  <a:latin typeface="+mn-lt"/>
                  <a:ea typeface="+mn-ea"/>
                  <a:cs typeface="+mn-cs"/>
                </a:rPr>
                <a:t>con el agua</a:t>
              </a:r>
            </a:p>
          </xdr:txBody>
        </xdr:sp>
        <xdr:pic>
          <xdr:nvPicPr>
            <xdr:cNvPr id="4386" name="Graphic 4">
              <a:extLst>
                <a:ext uri="{FF2B5EF4-FFF2-40B4-BE49-F238E27FC236}">
                  <a16:creationId xmlns:a16="http://schemas.microsoft.com/office/drawing/2014/main" id="{00000000-0008-0000-0000-0000DD0C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8859461" y="5876686"/>
              <a:ext cx="267068" cy="228460"/>
            </a:xfrm>
            <a:prstGeom prst="rect">
              <a:avLst/>
            </a:prstGeom>
          </xdr:spPr>
        </xdr:pic>
      </xdr:grpSp>
      <xdr:grpSp>
        <xdr:nvGrpSpPr>
          <xdr:cNvPr id="4387" name="Group 46">
            <a:extLst>
              <a:ext uri="{FF2B5EF4-FFF2-40B4-BE49-F238E27FC236}">
                <a16:creationId xmlns:a16="http://schemas.microsoft.com/office/drawing/2014/main" id="{00000000-0008-0000-0000-0000DE0C0000}"/>
              </a:ext>
            </a:extLst>
          </xdr:cNvPr>
          <xdr:cNvGrpSpPr/>
        </xdr:nvGrpSpPr>
        <xdr:grpSpPr>
          <a:xfrm>
            <a:off x="4452543" y="6613186"/>
            <a:ext cx="960403" cy="861119"/>
            <a:chOff x="9752593" y="5712830"/>
            <a:chExt cx="954513" cy="861119"/>
          </a:xfrm>
        </xdr:grpSpPr>
        <xdr:sp macro="" textlink="">
          <xdr:nvSpPr>
            <xdr:cNvPr id="4388" name="Graphic 2">
              <a:extLst>
                <a:ext uri="{FF2B5EF4-FFF2-40B4-BE49-F238E27FC236}">
                  <a16:creationId xmlns:a16="http://schemas.microsoft.com/office/drawing/2014/main" id="{00000000-0008-0000-0000-0000DF0C00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930352"/>
            </a:solidFill>
            <a:ln w="9525" cap="flat">
              <a:noFill/>
              <a:prstDash val="solid"/>
              <a:miter/>
            </a:ln>
          </xdr:spPr>
          <xdr:txBody>
            <a:bodyPr rtlCol="0" anchor="ctr"/>
            <a:lstStyle/>
            <a:p>
              <a:endParaRPr lang="en-US"/>
            </a:p>
          </xdr:txBody>
        </xdr:sp>
        <xdr:sp macro="" textlink="">
          <xdr:nvSpPr>
            <xdr:cNvPr id="4389" name="TextBox 37">
              <a:extLst>
                <a:ext uri="{FF2B5EF4-FFF2-40B4-BE49-F238E27FC236}">
                  <a16:creationId xmlns:a16="http://schemas.microsoft.com/office/drawing/2014/main" id="{00000000-0008-0000-0000-0000E00C0000}"/>
                </a:ext>
              </a:extLst>
            </xdr:cNvPr>
            <xdr:cNvSpPr txBox="1"/>
          </xdr:nvSpPr>
          <xdr:spPr>
            <a:xfrm>
              <a:off x="9847111" y="6056685"/>
              <a:ext cx="769102"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Peligros relacionados con la temperatura</a:t>
              </a:r>
            </a:p>
          </xdr:txBody>
        </xdr:sp>
        <xdr:pic>
          <xdr:nvPicPr>
            <xdr:cNvPr id="4390" name="Graphic 4">
              <a:extLst>
                <a:ext uri="{FF2B5EF4-FFF2-40B4-BE49-F238E27FC236}">
                  <a16:creationId xmlns:a16="http://schemas.microsoft.com/office/drawing/2014/main" id="{00000000-0008-0000-0000-0000E10C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10104513" y="5807944"/>
              <a:ext cx="263083" cy="281597"/>
            </a:xfrm>
            <a:prstGeom prst="rect">
              <a:avLst/>
            </a:prstGeom>
          </xdr:spPr>
        </xdr:pic>
      </xdr:grpSp>
      <xdr:grpSp>
        <xdr:nvGrpSpPr>
          <xdr:cNvPr id="4391" name="Group 47">
            <a:extLst>
              <a:ext uri="{FF2B5EF4-FFF2-40B4-BE49-F238E27FC236}">
                <a16:creationId xmlns:a16="http://schemas.microsoft.com/office/drawing/2014/main" id="{00000000-0008-0000-0000-0000E20C0000}"/>
              </a:ext>
            </a:extLst>
          </xdr:cNvPr>
          <xdr:cNvGrpSpPr/>
        </xdr:nvGrpSpPr>
        <xdr:grpSpPr>
          <a:xfrm>
            <a:off x="9333965" y="6613186"/>
            <a:ext cx="960404" cy="861119"/>
            <a:chOff x="10991542" y="5712830"/>
            <a:chExt cx="954514" cy="861119"/>
          </a:xfrm>
        </xdr:grpSpPr>
        <xdr:sp macro="" textlink="">
          <xdr:nvSpPr>
            <xdr:cNvPr id="4392" name="Graphic 2">
              <a:extLst>
                <a:ext uri="{FF2B5EF4-FFF2-40B4-BE49-F238E27FC236}">
                  <a16:creationId xmlns:a16="http://schemas.microsoft.com/office/drawing/2014/main" id="{00000000-0008-0000-0000-0000E30C0000}"/>
                </a:ext>
              </a:extLst>
            </xdr:cNvPr>
            <xdr:cNvSpPr/>
          </xdr:nvSpPr>
          <xdr:spPr>
            <a:xfrm>
              <a:off x="10991542" y="5712830"/>
              <a:ext cx="954514"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accent4">
                <a:lumMod val="50000"/>
              </a:schemeClr>
            </a:solidFill>
            <a:ln w="9525" cap="flat">
              <a:noFill/>
              <a:prstDash val="solid"/>
              <a:miter/>
            </a:ln>
          </xdr:spPr>
          <xdr:txBody>
            <a:bodyPr rtlCol="0" anchor="ctr"/>
            <a:lstStyle/>
            <a:p>
              <a:endParaRPr lang="en-US"/>
            </a:p>
          </xdr:txBody>
        </xdr:sp>
        <xdr:sp macro="" textlink="">
          <xdr:nvSpPr>
            <xdr:cNvPr id="4393" name="TextBox 37">
              <a:extLst>
                <a:ext uri="{FF2B5EF4-FFF2-40B4-BE49-F238E27FC236}">
                  <a16:creationId xmlns:a16="http://schemas.microsoft.com/office/drawing/2014/main" id="{00000000-0008-0000-0000-0000E40C0000}"/>
                </a:ext>
              </a:extLst>
            </xdr:cNvPr>
            <xdr:cNvSpPr txBox="1"/>
          </xdr:nvSpPr>
          <xdr:spPr>
            <a:xfrm>
              <a:off x="11020127" y="6056685"/>
              <a:ext cx="897341"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a:solidFill>
                    <a:schemeClr val="bg1"/>
                  </a:solidFill>
                  <a:effectLst/>
                  <a:latin typeface="+mn-lt"/>
                  <a:ea typeface="+mn-ea"/>
                  <a:cs typeface="+mn-cs"/>
                </a:rPr>
                <a:t> Peligros relacionados</a:t>
              </a:r>
            </a:p>
            <a:p>
              <a:pPr algn="ctr"/>
              <a:r>
                <a:rPr lang="es-ES" sz="800" b="1" i="0">
                  <a:solidFill>
                    <a:schemeClr val="bg1"/>
                  </a:solidFill>
                  <a:effectLst/>
                  <a:latin typeface="+mn-lt"/>
                  <a:ea typeface="+mn-ea"/>
                  <a:cs typeface="+mn-cs"/>
                </a:rPr>
                <a:t>con el suelo</a:t>
              </a:r>
            </a:p>
          </xdr:txBody>
        </xdr:sp>
        <xdr:pic>
          <xdr:nvPicPr>
            <xdr:cNvPr id="4394" name="Graphic 4">
              <a:extLst>
                <a:ext uri="{FF2B5EF4-FFF2-40B4-BE49-F238E27FC236}">
                  <a16:creationId xmlns:a16="http://schemas.microsoft.com/office/drawing/2014/main" id="{00000000-0008-0000-0000-0000E50C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11332417" y="5807585"/>
              <a:ext cx="273295" cy="302460"/>
            </a:xfrm>
            <a:prstGeom prst="rect">
              <a:avLst/>
            </a:prstGeom>
          </xdr:spPr>
        </xdr:pic>
      </xdr:grpSp>
      <xdr:grpSp>
        <xdr:nvGrpSpPr>
          <xdr:cNvPr id="4395" name="Group 24">
            <a:extLst>
              <a:ext uri="{FF2B5EF4-FFF2-40B4-BE49-F238E27FC236}">
                <a16:creationId xmlns:a16="http://schemas.microsoft.com/office/drawing/2014/main" id="{00000000-0008-0000-0000-0000E60C0000}"/>
              </a:ext>
            </a:extLst>
          </xdr:cNvPr>
          <xdr:cNvGrpSpPr/>
        </xdr:nvGrpSpPr>
        <xdr:grpSpPr>
          <a:xfrm>
            <a:off x="1965825" y="7529151"/>
            <a:ext cx="444950" cy="392131"/>
            <a:chOff x="1962604" y="4543425"/>
            <a:chExt cx="567776" cy="505551"/>
          </a:xfrm>
        </xdr:grpSpPr>
        <xdr:sp macro="" textlink="">
          <xdr:nvSpPr>
            <xdr:cNvPr id="4396" name="Oval 22">
              <a:extLst>
                <a:ext uri="{FF2B5EF4-FFF2-40B4-BE49-F238E27FC236}">
                  <a16:creationId xmlns:a16="http://schemas.microsoft.com/office/drawing/2014/main" id="{00000000-0008-0000-0000-0000E7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97" name="TextBox 23">
              <a:extLst>
                <a:ext uri="{FF2B5EF4-FFF2-40B4-BE49-F238E27FC236}">
                  <a16:creationId xmlns:a16="http://schemas.microsoft.com/office/drawing/2014/main" id="{00000000-0008-0000-0000-0000E80C0000}"/>
                </a:ext>
              </a:extLst>
            </xdr:cNvPr>
            <xdr:cNvSpPr txBox="1"/>
          </xdr:nvSpPr>
          <xdr:spPr>
            <a:xfrm>
              <a:off x="1962604" y="4605337"/>
              <a:ext cx="567776"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01</a:t>
              </a:r>
            </a:p>
          </xdr:txBody>
        </xdr:sp>
      </xdr:grpSp>
      <xdr:grpSp>
        <xdr:nvGrpSpPr>
          <xdr:cNvPr id="4398" name="Group 24">
            <a:extLst>
              <a:ext uri="{FF2B5EF4-FFF2-40B4-BE49-F238E27FC236}">
                <a16:creationId xmlns:a16="http://schemas.microsoft.com/office/drawing/2014/main" id="{00000000-0008-0000-0000-0000E90C0000}"/>
              </a:ext>
            </a:extLst>
          </xdr:cNvPr>
          <xdr:cNvGrpSpPr/>
        </xdr:nvGrpSpPr>
        <xdr:grpSpPr>
          <a:xfrm>
            <a:off x="1500164" y="6880809"/>
            <a:ext cx="412811" cy="392131"/>
            <a:chOff x="1962860" y="4543425"/>
            <a:chExt cx="523165" cy="505551"/>
          </a:xfrm>
        </xdr:grpSpPr>
        <xdr:sp macro="" textlink="">
          <xdr:nvSpPr>
            <xdr:cNvPr id="4399" name="Oval 22">
              <a:extLst>
                <a:ext uri="{FF2B5EF4-FFF2-40B4-BE49-F238E27FC236}">
                  <a16:creationId xmlns:a16="http://schemas.microsoft.com/office/drawing/2014/main" id="{00000000-0008-0000-0000-0000EA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0" name="TextBox 23">
              <a:extLst>
                <a:ext uri="{FF2B5EF4-FFF2-40B4-BE49-F238E27FC236}">
                  <a16:creationId xmlns:a16="http://schemas.microsoft.com/office/drawing/2014/main" id="{00000000-0008-0000-0000-0000EB0C0000}"/>
                </a:ext>
              </a:extLst>
            </xdr:cNvPr>
            <xdr:cNvSpPr txBox="1"/>
          </xdr:nvSpPr>
          <xdr:spPr>
            <a:xfrm>
              <a:off x="1962860" y="4605337"/>
              <a:ext cx="499748"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02</a:t>
              </a:r>
            </a:p>
          </xdr:txBody>
        </xdr:sp>
      </xdr:grpSp>
      <xdr:grpSp>
        <xdr:nvGrpSpPr>
          <xdr:cNvPr id="4401" name="Group 24">
            <a:extLst>
              <a:ext uri="{FF2B5EF4-FFF2-40B4-BE49-F238E27FC236}">
                <a16:creationId xmlns:a16="http://schemas.microsoft.com/office/drawing/2014/main" id="{00000000-0008-0000-0000-0000EC0C0000}"/>
              </a:ext>
            </a:extLst>
          </xdr:cNvPr>
          <xdr:cNvGrpSpPr/>
        </xdr:nvGrpSpPr>
        <xdr:grpSpPr>
          <a:xfrm>
            <a:off x="2678866" y="6187372"/>
            <a:ext cx="439959" cy="392129"/>
            <a:chOff x="1972207" y="4543425"/>
            <a:chExt cx="557571" cy="505548"/>
          </a:xfrm>
        </xdr:grpSpPr>
        <xdr:sp macro="" textlink="">
          <xdr:nvSpPr>
            <xdr:cNvPr id="4402" name="Oval 22">
              <a:extLst>
                <a:ext uri="{FF2B5EF4-FFF2-40B4-BE49-F238E27FC236}">
                  <a16:creationId xmlns:a16="http://schemas.microsoft.com/office/drawing/2014/main" id="{00000000-0008-0000-0000-0000ED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3" name="TextBox 23">
              <a:extLst>
                <a:ext uri="{FF2B5EF4-FFF2-40B4-BE49-F238E27FC236}">
                  <a16:creationId xmlns:a16="http://schemas.microsoft.com/office/drawing/2014/main" id="{00000000-0008-0000-0000-0000EE0C0000}"/>
                </a:ext>
              </a:extLst>
            </xdr:cNvPr>
            <xdr:cNvSpPr txBox="1"/>
          </xdr:nvSpPr>
          <xdr:spPr>
            <a:xfrm>
              <a:off x="1972207" y="4605334"/>
              <a:ext cx="557571"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04</a:t>
              </a:r>
            </a:p>
          </xdr:txBody>
        </xdr:sp>
      </xdr:grpSp>
      <xdr:grpSp>
        <xdr:nvGrpSpPr>
          <xdr:cNvPr id="4404" name="Group 24">
            <a:extLst>
              <a:ext uri="{FF2B5EF4-FFF2-40B4-BE49-F238E27FC236}">
                <a16:creationId xmlns:a16="http://schemas.microsoft.com/office/drawing/2014/main" id="{00000000-0008-0000-0000-0000EF0C0000}"/>
              </a:ext>
            </a:extLst>
          </xdr:cNvPr>
          <xdr:cNvGrpSpPr/>
        </xdr:nvGrpSpPr>
        <xdr:grpSpPr>
          <a:xfrm>
            <a:off x="1858335" y="6187370"/>
            <a:ext cx="412308" cy="392132"/>
            <a:chOff x="1962604" y="4543425"/>
            <a:chExt cx="526123" cy="505552"/>
          </a:xfrm>
        </xdr:grpSpPr>
        <xdr:sp macro="" textlink="">
          <xdr:nvSpPr>
            <xdr:cNvPr id="4405" name="Oval 22">
              <a:extLst>
                <a:ext uri="{FF2B5EF4-FFF2-40B4-BE49-F238E27FC236}">
                  <a16:creationId xmlns:a16="http://schemas.microsoft.com/office/drawing/2014/main" id="{00000000-0008-0000-0000-0000F0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6" name="TextBox 23">
              <a:extLst>
                <a:ext uri="{FF2B5EF4-FFF2-40B4-BE49-F238E27FC236}">
                  <a16:creationId xmlns:a16="http://schemas.microsoft.com/office/drawing/2014/main" id="{00000000-0008-0000-0000-0000F10C0000}"/>
                </a:ext>
              </a:extLst>
            </xdr:cNvPr>
            <xdr:cNvSpPr txBox="1"/>
          </xdr:nvSpPr>
          <xdr:spPr>
            <a:xfrm>
              <a:off x="1962604" y="4605338"/>
              <a:ext cx="526123"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03</a:t>
              </a:r>
            </a:p>
          </xdr:txBody>
        </xdr:sp>
      </xdr:grpSp>
      <xdr:grpSp>
        <xdr:nvGrpSpPr>
          <xdr:cNvPr id="4407" name="Group 24">
            <a:extLst>
              <a:ext uri="{FF2B5EF4-FFF2-40B4-BE49-F238E27FC236}">
                <a16:creationId xmlns:a16="http://schemas.microsoft.com/office/drawing/2014/main" id="{00000000-0008-0000-0000-0000F20C0000}"/>
              </a:ext>
            </a:extLst>
          </xdr:cNvPr>
          <xdr:cNvGrpSpPr/>
        </xdr:nvGrpSpPr>
        <xdr:grpSpPr>
          <a:xfrm>
            <a:off x="3952988" y="6798264"/>
            <a:ext cx="412298" cy="431041"/>
            <a:chOff x="1972201" y="4543425"/>
            <a:chExt cx="522679" cy="555715"/>
          </a:xfrm>
        </xdr:grpSpPr>
        <xdr:sp macro="" textlink="">
          <xdr:nvSpPr>
            <xdr:cNvPr id="4408" name="Oval 22">
              <a:extLst>
                <a:ext uri="{FF2B5EF4-FFF2-40B4-BE49-F238E27FC236}">
                  <a16:creationId xmlns:a16="http://schemas.microsoft.com/office/drawing/2014/main" id="{00000000-0008-0000-0000-0000F3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9" name="TextBox 23">
              <a:extLst>
                <a:ext uri="{FF2B5EF4-FFF2-40B4-BE49-F238E27FC236}">
                  <a16:creationId xmlns:a16="http://schemas.microsoft.com/office/drawing/2014/main" id="{00000000-0008-0000-0000-0000F40C0000}"/>
                </a:ext>
              </a:extLst>
            </xdr:cNvPr>
            <xdr:cNvSpPr txBox="1"/>
          </xdr:nvSpPr>
          <xdr:spPr>
            <a:xfrm>
              <a:off x="1972201" y="4605337"/>
              <a:ext cx="522679"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01</a:t>
              </a:r>
            </a:p>
          </xdr:txBody>
        </xdr:sp>
      </xdr:grpSp>
      <xdr:grpSp>
        <xdr:nvGrpSpPr>
          <xdr:cNvPr id="4410" name="Group 24">
            <a:extLst>
              <a:ext uri="{FF2B5EF4-FFF2-40B4-BE49-F238E27FC236}">
                <a16:creationId xmlns:a16="http://schemas.microsoft.com/office/drawing/2014/main" id="{00000000-0008-0000-0000-0000F50C0000}"/>
              </a:ext>
            </a:extLst>
          </xdr:cNvPr>
          <xdr:cNvGrpSpPr/>
        </xdr:nvGrpSpPr>
        <xdr:grpSpPr>
          <a:xfrm>
            <a:off x="4347661" y="6187654"/>
            <a:ext cx="417809" cy="424376"/>
            <a:chOff x="1981200" y="4543425"/>
            <a:chExt cx="533143" cy="547122"/>
          </a:xfrm>
        </xdr:grpSpPr>
        <xdr:sp macro="" textlink="">
          <xdr:nvSpPr>
            <xdr:cNvPr id="4411" name="Oval 22">
              <a:extLst>
                <a:ext uri="{FF2B5EF4-FFF2-40B4-BE49-F238E27FC236}">
                  <a16:creationId xmlns:a16="http://schemas.microsoft.com/office/drawing/2014/main" id="{00000000-0008-0000-0000-0000F6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2" name="TextBox 23">
              <a:extLst>
                <a:ext uri="{FF2B5EF4-FFF2-40B4-BE49-F238E27FC236}">
                  <a16:creationId xmlns:a16="http://schemas.microsoft.com/office/drawing/2014/main" id="{00000000-0008-0000-0000-0000F70C0000}"/>
                </a:ext>
              </a:extLst>
            </xdr:cNvPr>
            <xdr:cNvSpPr txBox="1"/>
          </xdr:nvSpPr>
          <xdr:spPr>
            <a:xfrm>
              <a:off x="2010960" y="4605337"/>
              <a:ext cx="503383"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a:t>
              </a:r>
            </a:p>
            <a:p>
              <a:pPr algn="ctr"/>
              <a:r>
                <a:rPr lang="es-ES" sz="700" b="1" i="0" u="none" strike="noStrike" baseline="0">
                  <a:solidFill>
                    <a:srgbClr val="930352"/>
                  </a:solidFill>
                  <a:latin typeface="+mn-lt"/>
                  <a:ea typeface="+mn-ea"/>
                  <a:cs typeface="+mn-cs"/>
                </a:rPr>
                <a:t>02</a:t>
              </a:r>
            </a:p>
          </xdr:txBody>
        </xdr:sp>
      </xdr:grpSp>
      <xdr:grpSp>
        <xdr:nvGrpSpPr>
          <xdr:cNvPr id="4413" name="Group 24">
            <a:extLst>
              <a:ext uri="{FF2B5EF4-FFF2-40B4-BE49-F238E27FC236}">
                <a16:creationId xmlns:a16="http://schemas.microsoft.com/office/drawing/2014/main" id="{00000000-0008-0000-0000-0000F80C0000}"/>
              </a:ext>
            </a:extLst>
          </xdr:cNvPr>
          <xdr:cNvGrpSpPr/>
        </xdr:nvGrpSpPr>
        <xdr:grpSpPr>
          <a:xfrm>
            <a:off x="5127642" y="6187657"/>
            <a:ext cx="402302" cy="444077"/>
            <a:chOff x="1981200" y="4543425"/>
            <a:chExt cx="509882" cy="572521"/>
          </a:xfrm>
        </xdr:grpSpPr>
        <xdr:sp macro="" textlink="">
          <xdr:nvSpPr>
            <xdr:cNvPr id="4414" name="Oval 22">
              <a:extLst>
                <a:ext uri="{FF2B5EF4-FFF2-40B4-BE49-F238E27FC236}">
                  <a16:creationId xmlns:a16="http://schemas.microsoft.com/office/drawing/2014/main" id="{00000000-0008-0000-0000-0000F9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5" name="TextBox 23">
              <a:extLst>
                <a:ext uri="{FF2B5EF4-FFF2-40B4-BE49-F238E27FC236}">
                  <a16:creationId xmlns:a16="http://schemas.microsoft.com/office/drawing/2014/main" id="{00000000-0008-0000-0000-0000FA0C0000}"/>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03</a:t>
              </a:r>
            </a:p>
          </xdr:txBody>
        </xdr:sp>
      </xdr:grpSp>
      <xdr:grpSp>
        <xdr:nvGrpSpPr>
          <xdr:cNvPr id="4416" name="Group 24">
            <a:extLst>
              <a:ext uri="{FF2B5EF4-FFF2-40B4-BE49-F238E27FC236}">
                <a16:creationId xmlns:a16="http://schemas.microsoft.com/office/drawing/2014/main" id="{00000000-0008-0000-0000-0000FB0C0000}"/>
              </a:ext>
            </a:extLst>
          </xdr:cNvPr>
          <xdr:cNvGrpSpPr/>
        </xdr:nvGrpSpPr>
        <xdr:grpSpPr>
          <a:xfrm>
            <a:off x="5495694" y="6789983"/>
            <a:ext cx="425817" cy="419622"/>
            <a:chOff x="1976078" y="4543425"/>
            <a:chExt cx="539647" cy="540993"/>
          </a:xfrm>
        </xdr:grpSpPr>
        <xdr:sp macro="" textlink="">
          <xdr:nvSpPr>
            <xdr:cNvPr id="4417" name="Oval 22">
              <a:extLst>
                <a:ext uri="{FF2B5EF4-FFF2-40B4-BE49-F238E27FC236}">
                  <a16:creationId xmlns:a16="http://schemas.microsoft.com/office/drawing/2014/main" id="{00000000-0008-0000-0000-0000FC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8" name="TextBox 23">
              <a:extLst>
                <a:ext uri="{FF2B5EF4-FFF2-40B4-BE49-F238E27FC236}">
                  <a16:creationId xmlns:a16="http://schemas.microsoft.com/office/drawing/2014/main" id="{00000000-0008-0000-0000-0000FD0C0000}"/>
                </a:ext>
              </a:extLst>
            </xdr:cNvPr>
            <xdr:cNvSpPr txBox="1"/>
          </xdr:nvSpPr>
          <xdr:spPr>
            <a:xfrm>
              <a:off x="1976078" y="4605337"/>
              <a:ext cx="539647" cy="47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04</a:t>
              </a:r>
            </a:p>
          </xdr:txBody>
        </xdr:sp>
      </xdr:grpSp>
      <xdr:grpSp>
        <xdr:nvGrpSpPr>
          <xdr:cNvPr id="4419" name="Group 24">
            <a:extLst>
              <a:ext uri="{FF2B5EF4-FFF2-40B4-BE49-F238E27FC236}">
                <a16:creationId xmlns:a16="http://schemas.microsoft.com/office/drawing/2014/main" id="{00000000-0008-0000-0000-0000FE0C0000}"/>
              </a:ext>
            </a:extLst>
          </xdr:cNvPr>
          <xdr:cNvGrpSpPr/>
        </xdr:nvGrpSpPr>
        <xdr:grpSpPr>
          <a:xfrm>
            <a:off x="8868836" y="6783715"/>
            <a:ext cx="415924" cy="392132"/>
            <a:chOff x="1981200" y="4543425"/>
            <a:chExt cx="527112" cy="505552"/>
          </a:xfrm>
        </xdr:grpSpPr>
        <xdr:sp macro="" textlink="">
          <xdr:nvSpPr>
            <xdr:cNvPr id="4420" name="Oval 22">
              <a:extLst>
                <a:ext uri="{FF2B5EF4-FFF2-40B4-BE49-F238E27FC236}">
                  <a16:creationId xmlns:a16="http://schemas.microsoft.com/office/drawing/2014/main" id="{00000000-0008-0000-0000-0000FF0C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1" name="TextBox 23">
              <a:extLst>
                <a:ext uri="{FF2B5EF4-FFF2-40B4-BE49-F238E27FC236}">
                  <a16:creationId xmlns:a16="http://schemas.microsoft.com/office/drawing/2014/main" id="{00000000-0008-0000-0000-0000000D0000}"/>
                </a:ext>
              </a:extLst>
            </xdr:cNvPr>
            <xdr:cNvSpPr txBox="1"/>
          </xdr:nvSpPr>
          <xdr:spPr>
            <a:xfrm>
              <a:off x="1984845" y="4605338"/>
              <a:ext cx="523467"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01</a:t>
              </a:r>
            </a:p>
          </xdr:txBody>
        </xdr:sp>
      </xdr:grpSp>
      <xdr:grpSp>
        <xdr:nvGrpSpPr>
          <xdr:cNvPr id="4422" name="Group 24">
            <a:extLst>
              <a:ext uri="{FF2B5EF4-FFF2-40B4-BE49-F238E27FC236}">
                <a16:creationId xmlns:a16="http://schemas.microsoft.com/office/drawing/2014/main" id="{00000000-0008-0000-0000-0000010D0000}"/>
              </a:ext>
            </a:extLst>
          </xdr:cNvPr>
          <xdr:cNvGrpSpPr/>
        </xdr:nvGrpSpPr>
        <xdr:grpSpPr>
          <a:xfrm>
            <a:off x="9225735" y="6187370"/>
            <a:ext cx="405263" cy="392132"/>
            <a:chOff x="1968891" y="4543425"/>
            <a:chExt cx="517134" cy="505552"/>
          </a:xfrm>
        </xdr:grpSpPr>
        <xdr:sp macro="" textlink="">
          <xdr:nvSpPr>
            <xdr:cNvPr id="4423" name="Oval 22">
              <a:extLst>
                <a:ext uri="{FF2B5EF4-FFF2-40B4-BE49-F238E27FC236}">
                  <a16:creationId xmlns:a16="http://schemas.microsoft.com/office/drawing/2014/main" id="{00000000-0008-0000-0000-000002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4" name="TextBox 23">
              <a:extLst>
                <a:ext uri="{FF2B5EF4-FFF2-40B4-BE49-F238E27FC236}">
                  <a16:creationId xmlns:a16="http://schemas.microsoft.com/office/drawing/2014/main" id="{00000000-0008-0000-0000-0000030D0000}"/>
                </a:ext>
              </a:extLst>
            </xdr:cNvPr>
            <xdr:cNvSpPr txBox="1"/>
          </xdr:nvSpPr>
          <xdr:spPr>
            <a:xfrm>
              <a:off x="1968891" y="4605338"/>
              <a:ext cx="511380"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02</a:t>
              </a:r>
            </a:p>
          </xdr:txBody>
        </xdr:sp>
      </xdr:grpSp>
      <xdr:grpSp>
        <xdr:nvGrpSpPr>
          <xdr:cNvPr id="4425" name="Group 24">
            <a:extLst>
              <a:ext uri="{FF2B5EF4-FFF2-40B4-BE49-F238E27FC236}">
                <a16:creationId xmlns:a16="http://schemas.microsoft.com/office/drawing/2014/main" id="{00000000-0008-0000-0000-0000040D0000}"/>
              </a:ext>
            </a:extLst>
          </xdr:cNvPr>
          <xdr:cNvGrpSpPr/>
        </xdr:nvGrpSpPr>
        <xdr:grpSpPr>
          <a:xfrm>
            <a:off x="10048436" y="6187370"/>
            <a:ext cx="398338" cy="392132"/>
            <a:chOff x="1981200" y="4543425"/>
            <a:chExt cx="504825" cy="505552"/>
          </a:xfrm>
        </xdr:grpSpPr>
        <xdr:sp macro="" textlink="">
          <xdr:nvSpPr>
            <xdr:cNvPr id="4426" name="Oval 22">
              <a:extLst>
                <a:ext uri="{FF2B5EF4-FFF2-40B4-BE49-F238E27FC236}">
                  <a16:creationId xmlns:a16="http://schemas.microsoft.com/office/drawing/2014/main" id="{00000000-0008-0000-0000-000005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7" name="TextBox 23">
              <a:extLst>
                <a:ext uri="{FF2B5EF4-FFF2-40B4-BE49-F238E27FC236}">
                  <a16:creationId xmlns:a16="http://schemas.microsoft.com/office/drawing/2014/main" id="{00000000-0008-0000-0000-0000060D0000}"/>
                </a:ext>
              </a:extLst>
            </xdr:cNvPr>
            <xdr:cNvSpPr txBox="1"/>
          </xdr:nvSpPr>
          <xdr:spPr>
            <a:xfrm>
              <a:off x="1985452" y="4605338"/>
              <a:ext cx="494819"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03</a:t>
              </a:r>
            </a:p>
          </xdr:txBody>
        </xdr:sp>
      </xdr:grpSp>
      <xdr:grpSp>
        <xdr:nvGrpSpPr>
          <xdr:cNvPr id="4428" name="Group 24">
            <a:extLst>
              <a:ext uri="{FF2B5EF4-FFF2-40B4-BE49-F238E27FC236}">
                <a16:creationId xmlns:a16="http://schemas.microsoft.com/office/drawing/2014/main" id="{00000000-0008-0000-0000-0000070D0000}"/>
              </a:ext>
            </a:extLst>
          </xdr:cNvPr>
          <xdr:cNvGrpSpPr/>
        </xdr:nvGrpSpPr>
        <xdr:grpSpPr>
          <a:xfrm>
            <a:off x="10354185" y="6808564"/>
            <a:ext cx="406799" cy="392132"/>
            <a:chOff x="1970477" y="4543425"/>
            <a:chExt cx="515548" cy="505552"/>
          </a:xfrm>
        </xdr:grpSpPr>
        <xdr:sp macro="" textlink="">
          <xdr:nvSpPr>
            <xdr:cNvPr id="4429" name="Oval 22">
              <a:extLst>
                <a:ext uri="{FF2B5EF4-FFF2-40B4-BE49-F238E27FC236}">
                  <a16:creationId xmlns:a16="http://schemas.microsoft.com/office/drawing/2014/main" id="{00000000-0008-0000-0000-000008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30" name="TextBox 23">
              <a:extLst>
                <a:ext uri="{FF2B5EF4-FFF2-40B4-BE49-F238E27FC236}">
                  <a16:creationId xmlns:a16="http://schemas.microsoft.com/office/drawing/2014/main" id="{00000000-0008-0000-0000-0000090D0000}"/>
                </a:ext>
              </a:extLst>
            </xdr:cNvPr>
            <xdr:cNvSpPr txBox="1"/>
          </xdr:nvSpPr>
          <xdr:spPr>
            <a:xfrm>
              <a:off x="1970477" y="4605338"/>
              <a:ext cx="509793"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04</a:t>
              </a:r>
            </a:p>
          </xdr:txBody>
        </xdr:sp>
      </xdr:grpSp>
      <xdr:grpSp>
        <xdr:nvGrpSpPr>
          <xdr:cNvPr id="4431" name="Group 149">
            <a:extLst>
              <a:ext uri="{FF2B5EF4-FFF2-40B4-BE49-F238E27FC236}">
                <a16:creationId xmlns:a16="http://schemas.microsoft.com/office/drawing/2014/main" id="{00000000-0008-0000-0000-00000A0D0000}"/>
              </a:ext>
            </a:extLst>
          </xdr:cNvPr>
          <xdr:cNvGrpSpPr/>
        </xdr:nvGrpSpPr>
        <xdr:grpSpPr>
          <a:xfrm>
            <a:off x="9857421" y="7554184"/>
            <a:ext cx="524873" cy="471951"/>
            <a:chOff x="11353546" y="5730286"/>
            <a:chExt cx="805866" cy="727016"/>
          </a:xfrm>
        </xdr:grpSpPr>
        <xdr:sp macro="" textlink="">
          <xdr:nvSpPr>
            <xdr:cNvPr id="4432" name="Graphic 2">
              <a:extLst>
                <a:ext uri="{FF2B5EF4-FFF2-40B4-BE49-F238E27FC236}">
                  <a16:creationId xmlns:a16="http://schemas.microsoft.com/office/drawing/2014/main" id="{00000000-0008-0000-0000-00000B0D0000}"/>
                </a:ext>
              </a:extLst>
            </xdr:cNvPr>
            <xdr:cNvSpPr/>
          </xdr:nvSpPr>
          <xdr:spPr>
            <a:xfrm>
              <a:off x="11353546" y="5730286"/>
              <a:ext cx="805866" cy="727016"/>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bg1"/>
            </a:solidFill>
            <a:ln w="38100" cap="flat">
              <a:solidFill>
                <a:srgbClr val="930352"/>
              </a:solidFill>
              <a:prstDash val="solid"/>
              <a:miter/>
            </a:ln>
          </xdr:spPr>
          <xdr:txBody>
            <a:bodyPr rtlCol="0" anchor="ctr"/>
            <a:lstStyle/>
            <a:p>
              <a:endParaRPr lang="en-US"/>
            </a:p>
          </xdr:txBody>
        </xdr:sp>
        <xdr:sp macro="" textlink="">
          <xdr:nvSpPr>
            <xdr:cNvPr id="4433" name="TextBox 37">
              <a:extLst>
                <a:ext uri="{FF2B5EF4-FFF2-40B4-BE49-F238E27FC236}">
                  <a16:creationId xmlns:a16="http://schemas.microsoft.com/office/drawing/2014/main" id="{00000000-0008-0000-0000-00000C0D0000}"/>
                </a:ext>
              </a:extLst>
            </xdr:cNvPr>
            <xdr:cNvSpPr txBox="1"/>
          </xdr:nvSpPr>
          <xdr:spPr>
            <a:xfrm>
              <a:off x="11447476" y="5946439"/>
              <a:ext cx="635278"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700" b="1" i="0" u="none" strike="noStrike" baseline="0">
                  <a:solidFill>
                    <a:srgbClr val="930352"/>
                  </a:solidFill>
                  <a:latin typeface="+mn-lt"/>
                  <a:ea typeface="+mn-ea"/>
                  <a:cs typeface="+mn-cs"/>
                </a:rPr>
                <a:t>Resultado</a:t>
              </a:r>
            </a:p>
          </xdr:txBody>
        </xdr:sp>
        <xdr:pic>
          <xdr:nvPicPr>
            <xdr:cNvPr id="4434" name="Graphic 4" descr="Bullseye with solid fill">
              <a:extLst>
                <a:ext uri="{FF2B5EF4-FFF2-40B4-BE49-F238E27FC236}">
                  <a16:creationId xmlns:a16="http://schemas.microsoft.com/office/drawing/2014/main" id="{00000000-0008-0000-0000-00000D0D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1613928" y="5848478"/>
              <a:ext cx="278735" cy="280130"/>
            </a:xfrm>
            <a:prstGeom prst="rect">
              <a:avLst/>
            </a:prstGeom>
          </xdr:spPr>
        </xdr:pic>
      </xdr:grpSp>
      <xdr:sp macro="" textlink="">
        <xdr:nvSpPr>
          <xdr:cNvPr id="4435" name="TextBox 34">
            <a:extLst>
              <a:ext uri="{FF2B5EF4-FFF2-40B4-BE49-F238E27FC236}">
                <a16:creationId xmlns:a16="http://schemas.microsoft.com/office/drawing/2014/main" id="{00000000-0008-0000-0000-00000E0D0000}"/>
              </a:ext>
            </a:extLst>
          </xdr:cNvPr>
          <xdr:cNvSpPr txBox="1"/>
        </xdr:nvSpPr>
        <xdr:spPr>
          <a:xfrm>
            <a:off x="1870357" y="7961722"/>
            <a:ext cx="702680"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36" name="TextBox 34">
            <a:extLst>
              <a:ext uri="{FF2B5EF4-FFF2-40B4-BE49-F238E27FC236}">
                <a16:creationId xmlns:a16="http://schemas.microsoft.com/office/drawing/2014/main" id="{00000000-0008-0000-0000-00000F0D0000}"/>
              </a:ext>
            </a:extLst>
          </xdr:cNvPr>
          <xdr:cNvSpPr txBox="1"/>
        </xdr:nvSpPr>
        <xdr:spPr>
          <a:xfrm>
            <a:off x="788188" y="6918115"/>
            <a:ext cx="72210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37" name="TextBox 34">
            <a:extLst>
              <a:ext uri="{FF2B5EF4-FFF2-40B4-BE49-F238E27FC236}">
                <a16:creationId xmlns:a16="http://schemas.microsoft.com/office/drawing/2014/main" id="{00000000-0008-0000-0000-0000100D0000}"/>
              </a:ext>
            </a:extLst>
          </xdr:cNvPr>
          <xdr:cNvSpPr txBox="1"/>
        </xdr:nvSpPr>
        <xdr:spPr>
          <a:xfrm>
            <a:off x="150201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38" name="TextBox 34">
            <a:extLst>
              <a:ext uri="{FF2B5EF4-FFF2-40B4-BE49-F238E27FC236}">
                <a16:creationId xmlns:a16="http://schemas.microsoft.com/office/drawing/2014/main" id="{00000000-0008-0000-0000-0000110D0000}"/>
              </a:ext>
            </a:extLst>
          </xdr:cNvPr>
          <xdr:cNvSpPr txBox="1"/>
        </xdr:nvSpPr>
        <xdr:spPr>
          <a:xfrm>
            <a:off x="2308597" y="5791680"/>
            <a:ext cx="1238005" cy="38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peligros relacionados con la agua)</a:t>
            </a:r>
          </a:p>
        </xdr:txBody>
      </xdr:sp>
      <xdr:sp macro="" textlink="">
        <xdr:nvSpPr>
          <xdr:cNvPr id="4439" name="TextBox 34">
            <a:extLst>
              <a:ext uri="{FF2B5EF4-FFF2-40B4-BE49-F238E27FC236}">
                <a16:creationId xmlns:a16="http://schemas.microsoft.com/office/drawing/2014/main" id="{00000000-0008-0000-0000-0000120D0000}"/>
              </a:ext>
            </a:extLst>
          </xdr:cNvPr>
          <xdr:cNvSpPr txBox="1"/>
        </xdr:nvSpPr>
        <xdr:spPr>
          <a:xfrm>
            <a:off x="3443345" y="6487418"/>
            <a:ext cx="669498"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40" name="TextBox 34">
            <a:extLst>
              <a:ext uri="{FF2B5EF4-FFF2-40B4-BE49-F238E27FC236}">
                <a16:creationId xmlns:a16="http://schemas.microsoft.com/office/drawing/2014/main" id="{00000000-0008-0000-0000-0000130D0000}"/>
              </a:ext>
            </a:extLst>
          </xdr:cNvPr>
          <xdr:cNvSpPr txBox="1"/>
        </xdr:nvSpPr>
        <xdr:spPr>
          <a:xfrm>
            <a:off x="4195530" y="5779893"/>
            <a:ext cx="72482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1" name="TextBox 34">
            <a:extLst>
              <a:ext uri="{FF2B5EF4-FFF2-40B4-BE49-F238E27FC236}">
                <a16:creationId xmlns:a16="http://schemas.microsoft.com/office/drawing/2014/main" id="{00000000-0008-0000-0000-0000140D0000}"/>
              </a:ext>
            </a:extLst>
          </xdr:cNvPr>
          <xdr:cNvSpPr txBox="1"/>
        </xdr:nvSpPr>
        <xdr:spPr>
          <a:xfrm>
            <a:off x="4966193"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2" name="TextBox 34">
            <a:extLst>
              <a:ext uri="{FF2B5EF4-FFF2-40B4-BE49-F238E27FC236}">
                <a16:creationId xmlns:a16="http://schemas.microsoft.com/office/drawing/2014/main" id="{00000000-0008-0000-0000-0000150D0000}"/>
              </a:ext>
            </a:extLst>
          </xdr:cNvPr>
          <xdr:cNvSpPr txBox="1"/>
        </xdr:nvSpPr>
        <xdr:spPr>
          <a:xfrm>
            <a:off x="5164642" y="727426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la temperatura)</a:t>
            </a:r>
          </a:p>
        </xdr:txBody>
      </xdr:sp>
      <xdr:sp macro="" textlink="">
        <xdr:nvSpPr>
          <xdr:cNvPr id="4443" name="TextBox 34">
            <a:extLst>
              <a:ext uri="{FF2B5EF4-FFF2-40B4-BE49-F238E27FC236}">
                <a16:creationId xmlns:a16="http://schemas.microsoft.com/office/drawing/2014/main" id="{00000000-0008-0000-0000-0000160D0000}"/>
              </a:ext>
            </a:extLst>
          </xdr:cNvPr>
          <xdr:cNvSpPr txBox="1"/>
        </xdr:nvSpPr>
        <xdr:spPr>
          <a:xfrm>
            <a:off x="9038140" y="5787220"/>
            <a:ext cx="722100"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4" name="TextBox 34">
            <a:extLst>
              <a:ext uri="{FF2B5EF4-FFF2-40B4-BE49-F238E27FC236}">
                <a16:creationId xmlns:a16="http://schemas.microsoft.com/office/drawing/2014/main" id="{00000000-0008-0000-0000-0000170D0000}"/>
              </a:ext>
            </a:extLst>
          </xdr:cNvPr>
          <xdr:cNvSpPr txBox="1"/>
        </xdr:nvSpPr>
        <xdr:spPr>
          <a:xfrm>
            <a:off x="983737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5" name="TextBox 34">
            <a:extLst>
              <a:ext uri="{FF2B5EF4-FFF2-40B4-BE49-F238E27FC236}">
                <a16:creationId xmlns:a16="http://schemas.microsoft.com/office/drawing/2014/main" id="{00000000-0008-0000-0000-0000180D0000}"/>
              </a:ext>
            </a:extLst>
          </xdr:cNvPr>
          <xdr:cNvSpPr txBox="1"/>
        </xdr:nvSpPr>
        <xdr:spPr>
          <a:xfrm>
            <a:off x="10774463" y="682700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el suelo)</a:t>
            </a:r>
          </a:p>
        </xdr:txBody>
      </xdr:sp>
      <xdr:grpSp>
        <xdr:nvGrpSpPr>
          <xdr:cNvPr id="4446" name="Group 46">
            <a:extLst>
              <a:ext uri="{FF2B5EF4-FFF2-40B4-BE49-F238E27FC236}">
                <a16:creationId xmlns:a16="http://schemas.microsoft.com/office/drawing/2014/main" id="{AC8163DD-2BB6-6FAD-3C62-5B0E2DBCCEAC}"/>
              </a:ext>
            </a:extLst>
          </xdr:cNvPr>
          <xdr:cNvGrpSpPr/>
        </xdr:nvGrpSpPr>
        <xdr:grpSpPr>
          <a:xfrm>
            <a:off x="6930404" y="6613186"/>
            <a:ext cx="960403" cy="861119"/>
            <a:chOff x="9752593" y="5712830"/>
            <a:chExt cx="954513" cy="861119"/>
          </a:xfrm>
        </xdr:grpSpPr>
        <xdr:sp macro="" textlink="">
          <xdr:nvSpPr>
            <xdr:cNvPr id="4447" name="Graphic 2">
              <a:extLst>
                <a:ext uri="{FF2B5EF4-FFF2-40B4-BE49-F238E27FC236}">
                  <a16:creationId xmlns:a16="http://schemas.microsoft.com/office/drawing/2014/main" id="{76B8469F-48C7-FAC3-3E01-8A5807F204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8C8C8C"/>
            </a:solidFill>
            <a:ln w="9525" cap="flat">
              <a:noFill/>
              <a:prstDash val="solid"/>
              <a:miter/>
            </a:ln>
          </xdr:spPr>
          <xdr:txBody>
            <a:bodyPr rtlCol="0" anchor="ctr"/>
            <a:lstStyle/>
            <a:p>
              <a:endParaRPr lang="en-US"/>
            </a:p>
          </xdr:txBody>
        </xdr:sp>
        <xdr:sp macro="" textlink="">
          <xdr:nvSpPr>
            <xdr:cNvPr id="4448" name="TextBox 37">
              <a:extLst>
                <a:ext uri="{FF2B5EF4-FFF2-40B4-BE49-F238E27FC236}">
                  <a16:creationId xmlns:a16="http://schemas.microsoft.com/office/drawing/2014/main" id="{05F4EF67-0A26-D021-0D5F-089EA4EAF592}"/>
                </a:ext>
              </a:extLst>
            </xdr:cNvPr>
            <xdr:cNvSpPr txBox="1"/>
          </xdr:nvSpPr>
          <xdr:spPr>
            <a:xfrm>
              <a:off x="9847111" y="6056685"/>
              <a:ext cx="769102"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Vientos</a:t>
              </a:r>
            </a:p>
            <a:p>
              <a:pPr algn="ctr"/>
              <a:r>
                <a:rPr lang="es-ES" sz="800" b="1" i="0" u="none" strike="noStrike" baseline="0">
                  <a:solidFill>
                    <a:schemeClr val="bg1"/>
                  </a:solidFill>
                  <a:latin typeface="+mn-lt"/>
                  <a:ea typeface="+mn-ea"/>
                  <a:cs typeface="+mn-cs"/>
                </a:rPr>
                <a:t>extremos</a:t>
              </a:r>
            </a:p>
          </xdr:txBody>
        </xdr:sp>
        <xdr:pic>
          <xdr:nvPicPr>
            <xdr:cNvPr id="4449" name="Graphic 4" descr="Windy with solid fill">
              <a:extLst>
                <a:ext uri="{FF2B5EF4-FFF2-40B4-BE49-F238E27FC236}">
                  <a16:creationId xmlns:a16="http://schemas.microsoft.com/office/drawing/2014/main" id="{3AA9A724-1EF0-E875-C0A7-0E2D95A7A7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10068239" y="5810273"/>
              <a:ext cx="340389" cy="342701"/>
            </a:xfrm>
            <a:prstGeom prst="rect">
              <a:avLst/>
            </a:prstGeom>
          </xdr:spPr>
        </xdr:pic>
      </xdr:grpSp>
      <xdr:grpSp>
        <xdr:nvGrpSpPr>
          <xdr:cNvPr id="4450" name="Group 24">
            <a:extLst>
              <a:ext uri="{FF2B5EF4-FFF2-40B4-BE49-F238E27FC236}">
                <a16:creationId xmlns:a16="http://schemas.microsoft.com/office/drawing/2014/main" id="{6CA6A262-0166-F8B3-1E7E-F6F0CDE61521}"/>
              </a:ext>
            </a:extLst>
          </xdr:cNvPr>
          <xdr:cNvGrpSpPr/>
        </xdr:nvGrpSpPr>
        <xdr:grpSpPr>
          <a:xfrm>
            <a:off x="6430417" y="6798264"/>
            <a:ext cx="445456" cy="431041"/>
            <a:chOff x="1971664" y="4543425"/>
            <a:chExt cx="564714" cy="555715"/>
          </a:xfrm>
        </xdr:grpSpPr>
        <xdr:sp macro="" textlink="">
          <xdr:nvSpPr>
            <xdr:cNvPr id="4451" name="Oval 22">
              <a:extLst>
                <a:ext uri="{FF2B5EF4-FFF2-40B4-BE49-F238E27FC236}">
                  <a16:creationId xmlns:a16="http://schemas.microsoft.com/office/drawing/2014/main" id="{394363CC-471E-2E2E-25BA-648835054ECB}"/>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2" name="TextBox 23">
              <a:extLst>
                <a:ext uri="{FF2B5EF4-FFF2-40B4-BE49-F238E27FC236}">
                  <a16:creationId xmlns:a16="http://schemas.microsoft.com/office/drawing/2014/main" id="{4CD43FAC-7527-C2D5-AEFD-0F022AA8BE62}"/>
                </a:ext>
              </a:extLst>
            </xdr:cNvPr>
            <xdr:cNvSpPr txBox="1"/>
          </xdr:nvSpPr>
          <xdr:spPr>
            <a:xfrm>
              <a:off x="1971664" y="4605337"/>
              <a:ext cx="564714"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01</a:t>
              </a:r>
            </a:p>
          </xdr:txBody>
        </xdr:sp>
      </xdr:grpSp>
      <xdr:grpSp>
        <xdr:nvGrpSpPr>
          <xdr:cNvPr id="4453" name="Group 24">
            <a:extLst>
              <a:ext uri="{FF2B5EF4-FFF2-40B4-BE49-F238E27FC236}">
                <a16:creationId xmlns:a16="http://schemas.microsoft.com/office/drawing/2014/main" id="{9C05835D-2ED1-5A0F-1B64-FCBA74E6D6AB}"/>
              </a:ext>
            </a:extLst>
          </xdr:cNvPr>
          <xdr:cNvGrpSpPr/>
        </xdr:nvGrpSpPr>
        <xdr:grpSpPr>
          <a:xfrm>
            <a:off x="6825522" y="6187654"/>
            <a:ext cx="417809" cy="424376"/>
            <a:chOff x="1981200" y="4543425"/>
            <a:chExt cx="533143" cy="547122"/>
          </a:xfrm>
        </xdr:grpSpPr>
        <xdr:sp macro="" textlink="">
          <xdr:nvSpPr>
            <xdr:cNvPr id="4454" name="Oval 22">
              <a:extLst>
                <a:ext uri="{FF2B5EF4-FFF2-40B4-BE49-F238E27FC236}">
                  <a16:creationId xmlns:a16="http://schemas.microsoft.com/office/drawing/2014/main" id="{B96E8AA0-CB6C-4A93-CA1E-A538CD942ED5}"/>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5" name="TextBox 23">
              <a:extLst>
                <a:ext uri="{FF2B5EF4-FFF2-40B4-BE49-F238E27FC236}">
                  <a16:creationId xmlns:a16="http://schemas.microsoft.com/office/drawing/2014/main" id="{604DE662-1F81-8C95-4D6C-2AD8B2156074}"/>
                </a:ext>
              </a:extLst>
            </xdr:cNvPr>
            <xdr:cNvSpPr txBox="1"/>
          </xdr:nvSpPr>
          <xdr:spPr>
            <a:xfrm>
              <a:off x="1986189" y="4605337"/>
              <a:ext cx="528154"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a:t>
              </a:r>
            </a:p>
            <a:p>
              <a:pPr algn="ctr"/>
              <a:r>
                <a:rPr lang="es-ES" sz="700" b="1" i="0" u="none" strike="noStrike" baseline="0">
                  <a:solidFill>
                    <a:srgbClr val="8C8C8C"/>
                  </a:solidFill>
                  <a:latin typeface="+mn-lt"/>
                  <a:ea typeface="+mn-ea"/>
                  <a:cs typeface="+mn-cs"/>
                </a:rPr>
                <a:t>02</a:t>
              </a:r>
            </a:p>
          </xdr:txBody>
        </xdr:sp>
      </xdr:grpSp>
      <xdr:grpSp>
        <xdr:nvGrpSpPr>
          <xdr:cNvPr id="4456" name="Group 24">
            <a:extLst>
              <a:ext uri="{FF2B5EF4-FFF2-40B4-BE49-F238E27FC236}">
                <a16:creationId xmlns:a16="http://schemas.microsoft.com/office/drawing/2014/main" id="{818022E8-5A0C-806F-F996-31214405A73A}"/>
              </a:ext>
            </a:extLst>
          </xdr:cNvPr>
          <xdr:cNvGrpSpPr/>
        </xdr:nvGrpSpPr>
        <xdr:grpSpPr>
          <a:xfrm>
            <a:off x="7605503" y="6187657"/>
            <a:ext cx="402302" cy="444077"/>
            <a:chOff x="1981200" y="4543425"/>
            <a:chExt cx="509882" cy="572521"/>
          </a:xfrm>
        </xdr:grpSpPr>
        <xdr:sp macro="" textlink="">
          <xdr:nvSpPr>
            <xdr:cNvPr id="4457" name="Oval 22">
              <a:extLst>
                <a:ext uri="{FF2B5EF4-FFF2-40B4-BE49-F238E27FC236}">
                  <a16:creationId xmlns:a16="http://schemas.microsoft.com/office/drawing/2014/main" id="{699BEC6A-BD5D-9313-908D-250215E5AD01}"/>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8" name="TextBox 23">
              <a:extLst>
                <a:ext uri="{FF2B5EF4-FFF2-40B4-BE49-F238E27FC236}">
                  <a16:creationId xmlns:a16="http://schemas.microsoft.com/office/drawing/2014/main" id="{F4B8ED07-2157-F61B-88DF-7B15721B6E73}"/>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03</a:t>
              </a:r>
            </a:p>
          </xdr:txBody>
        </xdr:sp>
      </xdr:grpSp>
      <xdr:grpSp>
        <xdr:nvGrpSpPr>
          <xdr:cNvPr id="4459" name="Group 24">
            <a:extLst>
              <a:ext uri="{FF2B5EF4-FFF2-40B4-BE49-F238E27FC236}">
                <a16:creationId xmlns:a16="http://schemas.microsoft.com/office/drawing/2014/main" id="{C720BAF6-6DD2-4E9F-B79D-4AE72664E153}"/>
              </a:ext>
            </a:extLst>
          </xdr:cNvPr>
          <xdr:cNvGrpSpPr/>
        </xdr:nvGrpSpPr>
        <xdr:grpSpPr>
          <a:xfrm>
            <a:off x="7971899" y="6789983"/>
            <a:ext cx="404035" cy="419622"/>
            <a:chOff x="1970459" y="4543425"/>
            <a:chExt cx="515566" cy="540993"/>
          </a:xfrm>
        </xdr:grpSpPr>
        <xdr:sp macro="" textlink="">
          <xdr:nvSpPr>
            <xdr:cNvPr id="4460" name="Oval 22">
              <a:extLst>
                <a:ext uri="{FF2B5EF4-FFF2-40B4-BE49-F238E27FC236}">
                  <a16:creationId xmlns:a16="http://schemas.microsoft.com/office/drawing/2014/main" id="{C0870A32-3962-DC69-4B30-B1A4CB091EF4}"/>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61" name="TextBox 23">
              <a:extLst>
                <a:ext uri="{FF2B5EF4-FFF2-40B4-BE49-F238E27FC236}">
                  <a16:creationId xmlns:a16="http://schemas.microsoft.com/office/drawing/2014/main" id="{E87B0B03-3C92-1D07-6516-1FE5052906D3}"/>
                </a:ext>
              </a:extLst>
            </xdr:cNvPr>
            <xdr:cNvSpPr txBox="1"/>
          </xdr:nvSpPr>
          <xdr:spPr>
            <a:xfrm>
              <a:off x="1970459" y="4605337"/>
              <a:ext cx="510779" cy="47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04</a:t>
              </a:r>
            </a:p>
          </xdr:txBody>
        </xdr:sp>
      </xdr:grpSp>
      <xdr:sp macro="" textlink="">
        <xdr:nvSpPr>
          <xdr:cNvPr id="4462" name="TextBox 34">
            <a:extLst>
              <a:ext uri="{FF2B5EF4-FFF2-40B4-BE49-F238E27FC236}">
                <a16:creationId xmlns:a16="http://schemas.microsoft.com/office/drawing/2014/main" id="{F365985C-437E-B26E-6066-17454E0641C3}"/>
              </a:ext>
            </a:extLst>
          </xdr:cNvPr>
          <xdr:cNvSpPr txBox="1"/>
        </xdr:nvSpPr>
        <xdr:spPr>
          <a:xfrm>
            <a:off x="5921513" y="6487418"/>
            <a:ext cx="669191"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63" name="TextBox 34">
            <a:extLst>
              <a:ext uri="{FF2B5EF4-FFF2-40B4-BE49-F238E27FC236}">
                <a16:creationId xmlns:a16="http://schemas.microsoft.com/office/drawing/2014/main" id="{D12DFB08-670E-393C-5E3E-2544A9EA42E5}"/>
              </a:ext>
            </a:extLst>
          </xdr:cNvPr>
          <xdr:cNvSpPr txBox="1"/>
        </xdr:nvSpPr>
        <xdr:spPr>
          <a:xfrm>
            <a:off x="6585307" y="5816528"/>
            <a:ext cx="812905"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64" name="TextBox 34">
            <a:extLst>
              <a:ext uri="{FF2B5EF4-FFF2-40B4-BE49-F238E27FC236}">
                <a16:creationId xmlns:a16="http://schemas.microsoft.com/office/drawing/2014/main" id="{E52F18BB-9763-DD18-7697-6DBEF1431336}"/>
              </a:ext>
            </a:extLst>
          </xdr:cNvPr>
          <xdr:cNvSpPr txBox="1"/>
        </xdr:nvSpPr>
        <xdr:spPr>
          <a:xfrm>
            <a:off x="7444054"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65" name="TextBox 34">
            <a:extLst>
              <a:ext uri="{FF2B5EF4-FFF2-40B4-BE49-F238E27FC236}">
                <a16:creationId xmlns:a16="http://schemas.microsoft.com/office/drawing/2014/main" id="{59E5E735-E1A2-A9C9-7BC9-CA520FC0EC41}"/>
              </a:ext>
            </a:extLst>
          </xdr:cNvPr>
          <xdr:cNvSpPr txBox="1"/>
        </xdr:nvSpPr>
        <xdr:spPr>
          <a:xfrm>
            <a:off x="7642503" y="7274265"/>
            <a:ext cx="821324" cy="499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vientos extremos)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102</xdr:row>
      <xdr:rowOff>138546</xdr:rowOff>
    </xdr:to>
    <xdr:sp macro="" textlink="">
      <xdr:nvSpPr>
        <xdr:cNvPr id="62" name="Rectangle 19">
          <a:extLst>
            <a:ext uri="{FF2B5EF4-FFF2-40B4-BE49-F238E27FC236}">
              <a16:creationId xmlns:a16="http://schemas.microsoft.com/office/drawing/2014/main" id="{00000000-0008-0000-0100-00003E000000}"/>
            </a:ext>
          </a:extLst>
        </xdr:cNvPr>
        <xdr:cNvSpPr/>
      </xdr:nvSpPr>
      <xdr:spPr>
        <a:xfrm>
          <a:off x="0" y="0"/>
          <a:ext cx="2784141" cy="39208364"/>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147501</xdr:colOff>
      <xdr:row>3</xdr:row>
      <xdr:rowOff>65560</xdr:rowOff>
    </xdr:from>
    <xdr:ext cx="2531044" cy="13758125"/>
    <xdr:sp macro="" textlink="">
      <xdr:nvSpPr>
        <xdr:cNvPr id="101" name="TextBox 3">
          <a:extLst>
            <a:ext uri="{FF2B5EF4-FFF2-40B4-BE49-F238E27FC236}">
              <a16:creationId xmlns:a16="http://schemas.microsoft.com/office/drawing/2014/main" id="{00000000-0008-0000-0100-00003F000000}"/>
            </a:ext>
          </a:extLst>
        </xdr:cNvPr>
        <xdr:cNvSpPr txBox="1"/>
      </xdr:nvSpPr>
      <xdr:spPr>
        <a:xfrm>
          <a:off x="147501" y="1208560"/>
          <a:ext cx="2531044" cy="1375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Este paso ayudará a los usuarios a evaluar la susceptibilidad de la zona del proyecto a inundaciones, sequías,</a:t>
          </a:r>
          <a:r>
            <a:rPr lang="es-ES" sz="1100" baseline="0">
              <a:solidFill>
                <a:schemeClr val="bg1"/>
              </a:solidFill>
              <a:effectLst/>
              <a:latin typeface="+mn-lt"/>
              <a:ea typeface="+mn-ea"/>
              <a:cs typeface="+mn-cs"/>
            </a:rPr>
            <a:t> aumento del nivel del mar y deterioro de las condiciones hídricas </a:t>
          </a:r>
          <a:r>
            <a:rPr lang="es-ES" sz="1100">
              <a:solidFill>
                <a:schemeClr val="bg1"/>
              </a:solidFill>
              <a:effectLst/>
              <a:latin typeface="+mn-lt"/>
              <a:ea typeface="+mn-ea"/>
              <a:cs typeface="+mn-cs"/>
            </a:rPr>
            <a:t>teniendo en cuenta las condiciones climáticas actuales y futuras.</a:t>
          </a:r>
        </a:p>
        <a:p>
          <a:pPr lvl="0"/>
          <a:endParaRPr/>
        </a:p>
        <a:p>
          <a:pPr lvl="0"/>
          <a:r>
            <a:rPr lang="es-ES" sz="1100" b="1">
              <a:solidFill>
                <a:schemeClr val="bg1"/>
              </a:solidFill>
              <a:effectLst/>
              <a:latin typeface="+mn-lt"/>
              <a:ea typeface="+mn-ea"/>
              <a:cs typeface="+mn-cs"/>
            </a:rPr>
            <a:t>EXPOSICIÓN ACTUAL</a:t>
          </a:r>
        </a:p>
        <a:p>
          <a:pPr lvl="0"/>
          <a:r>
            <a:rPr lang="es-ES" sz="1100">
              <a:solidFill>
                <a:schemeClr val="bg1"/>
              </a:solidFill>
              <a:effectLst/>
              <a:latin typeface="+mn-lt"/>
              <a:ea typeface="+mn-ea"/>
              <a:cs typeface="+mn-cs"/>
            </a:rPr>
            <a:t>1. Exposición a inundaciones: seleccione el </a:t>
          </a:r>
          <a:r>
            <a:rPr lang="es-ES" sz="1100" baseline="0">
              <a:solidFill>
                <a:schemeClr val="bg1"/>
              </a:solidFill>
              <a:effectLst/>
              <a:latin typeface="+mn-lt"/>
              <a:ea typeface="+mn-ea"/>
              <a:cs typeface="+mn-cs"/>
            </a:rPr>
            <a:t>tipo de evaluación</a:t>
          </a:r>
          <a:r>
            <a:rPr lang="es-ES" sz="1100">
              <a:solidFill>
                <a:schemeClr val="bg1"/>
              </a:solidFill>
              <a:effectLst/>
              <a:latin typeface="+mn-lt"/>
              <a:ea typeface="+mn-ea"/>
              <a:cs typeface="+mn-cs"/>
            </a:rPr>
            <a:t>.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lvl="0"/>
          <a:r>
            <a:rPr lang="es-ES" sz="1100">
              <a:solidFill>
                <a:schemeClr val="bg1"/>
              </a:solidFill>
              <a:effectLst/>
              <a:latin typeface="+mn-lt"/>
              <a:ea typeface="+mn-ea"/>
              <a:cs typeface="+mn-cs"/>
            </a:rPr>
            <a:t> </a:t>
          </a:r>
        </a:p>
        <a:p>
          <a:pPr lvl="0"/>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 inundaciones aparecerá automáticamente en la celda resaltada. </a:t>
          </a:r>
        </a:p>
        <a:p>
          <a:pPr lvl="0"/>
          <a:endParaRPr/>
        </a:p>
        <a:p>
          <a:pPr lvl="0"/>
          <a:r>
            <a:rPr lang="es-ES" sz="1100">
              <a:solidFill>
                <a:schemeClr val="bg1"/>
              </a:solidFill>
              <a:effectLst/>
              <a:latin typeface="+mn-lt"/>
              <a:ea typeface="+mn-ea"/>
              <a:cs typeface="+mn-cs"/>
            </a:rPr>
            <a:t>3. Responda a las preguntas de los cuadros 1.2 y 1.4 para evaluar la exposición (actual) a sequías,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aumento del nivel del mar</a:t>
          </a:r>
          <a:r>
            <a:rPr lang="es-ES" sz="1100" baseline="0">
              <a:solidFill>
                <a:schemeClr val="bg1"/>
              </a:solidFill>
              <a:effectLst/>
              <a:latin typeface="+mn-lt"/>
              <a:ea typeface="+mn-ea"/>
              <a:cs typeface="+mn-cs"/>
            </a:rPr>
            <a:t> y deterioro de las condiciones hídricas</a:t>
          </a:r>
          <a:r>
            <a:rPr lang="es-ES" sz="1100">
              <a:solidFill>
                <a:schemeClr val="bg1"/>
              </a:solidFill>
              <a:effectLst/>
              <a:latin typeface="+mn-lt"/>
              <a:ea typeface="+mn-ea"/>
              <a:cs typeface="+mn-cs"/>
            </a:rPr>
            <a:t>. La puntuación de la exposición aparecerá automáticamente en las celdas resaltadas correspondientes.</a:t>
          </a:r>
        </a:p>
        <a:p>
          <a:pPr lvl="0"/>
          <a:endParaRPr/>
        </a:p>
        <a:p>
          <a:pPr lvl="0"/>
          <a:r>
            <a:rPr lang="es-ES" sz="1100" b="1">
              <a:solidFill>
                <a:schemeClr val="bg1"/>
              </a:solidFill>
              <a:effectLst/>
              <a:latin typeface="+mn-lt"/>
              <a:ea typeface="+mn-ea"/>
              <a:cs typeface="+mn-cs"/>
            </a:rPr>
            <a:t>PROYECCIONES FUTURAS</a:t>
          </a:r>
        </a:p>
        <a:p>
          <a:pPr lvl="0"/>
          <a:r>
            <a:rPr lang="es-ES" sz="1100">
              <a:solidFill>
                <a:schemeClr val="bg1"/>
              </a:solidFill>
              <a:effectLst/>
              <a:latin typeface="+mn-lt"/>
              <a:ea typeface="+mn-ea"/>
              <a:cs typeface="+mn-cs"/>
            </a:rPr>
            <a:t>4. Consulte las proyecciones climáticas regionales del IPCC (https://interactive-atlas.ipcc.ch) y observe cómo se prevé que cambien los patrones de precipitaciones y las condiciones de inundación en el futuro. </a:t>
          </a:r>
        </a:p>
        <a:p>
          <a:pPr lvl="0"/>
          <a:endParaRPr/>
        </a:p>
        <a:p>
          <a:pPr lvl="0"/>
          <a:r>
            <a:rPr lang="es-ES" sz="1100">
              <a:solidFill>
                <a:schemeClr val="bg1"/>
              </a:solidFill>
              <a:effectLst/>
              <a:latin typeface="+mn-lt"/>
              <a:ea typeface="+mn-ea"/>
              <a:cs typeface="+mn-cs"/>
            </a:rPr>
            <a:t>5. Siga las preguntas de sondeo del cuadro 1.5 para definir </a:t>
          </a:r>
          <a:r>
            <a:rPr lang="es-ES" sz="1100" baseline="0">
              <a:solidFill>
                <a:schemeClr val="bg1"/>
              </a:solidFill>
              <a:effectLst/>
              <a:latin typeface="+mn-lt"/>
              <a:ea typeface="+mn-ea"/>
              <a:cs typeface="+mn-cs"/>
            </a:rPr>
            <a:t> un</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actualizado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 a inundaciones (representativo de las 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 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 6. Asigne un </a:t>
          </a:r>
          <a:r>
            <a:rPr lang="es-ES" sz="1100" baseline="0">
              <a:solidFill>
                <a:schemeClr val="bg1"/>
              </a:solidFill>
              <a:effectLst/>
              <a:latin typeface="+mn-lt"/>
              <a:ea typeface="+mn-ea"/>
              <a:cs typeface="+mn-cs"/>
            </a:rPr>
            <a:t>multiplicador del cambio climático al resto de peligros siguiendo las preguntas de sondeo de los cuadros 1.6 y 1.7. Al igual que antes, la exposición futura a los peligros mencionados se mostrará automáticamente en las respectivas celdas resaltadas.   </a:t>
          </a:r>
        </a:p>
        <a:p>
          <a:pPr lvl="0"/>
          <a:endParaRPr/>
        </a:p>
        <a:p>
          <a:pPr lvl="0"/>
          <a:r>
            <a:rPr lang="es-ES" sz="1100">
              <a:solidFill>
                <a:schemeClr val="bg1"/>
              </a:solidFill>
              <a:effectLst/>
              <a:latin typeface="+mn-lt"/>
              <a:ea typeface="+mn-ea"/>
              <a:cs typeface="+mn-cs"/>
            </a:rPr>
            <a:t>7. La puntuación máxima de exposición </a:t>
          </a:r>
          <a:r>
            <a:rPr lang="es-ES" sz="1100" baseline="0">
              <a:solidFill>
                <a:schemeClr val="bg1"/>
              </a:solidFill>
              <a:effectLst/>
              <a:latin typeface="+mn-lt"/>
              <a:ea typeface="+mn-ea"/>
              <a:cs typeface="+mn-cs"/>
            </a:rPr>
            <a:t> (actual o futura)</a:t>
          </a:r>
          <a:r>
            <a:rPr lang="es-ES" sz="1100">
              <a:solidFill>
                <a:schemeClr val="bg1"/>
              </a:solidFill>
              <a:effectLst/>
              <a:latin typeface="+mn-lt"/>
              <a:ea typeface="+mn-ea"/>
              <a:cs typeface="+mn-cs"/>
            </a:rPr>
            <a:t> de</a:t>
          </a:r>
          <a:r>
            <a:rPr lang="es-ES" sz="1100" baseline="0">
              <a:solidFill>
                <a:schemeClr val="bg1"/>
              </a:solidFill>
              <a:effectLst/>
              <a:latin typeface="+mn-lt"/>
              <a:ea typeface="+mn-ea"/>
              <a:cs typeface="+mn-cs"/>
            </a:rPr>
            <a:t> cada </a:t>
          </a:r>
          <a:r>
            <a:rPr lang="es-ES" sz="1100">
              <a:solidFill>
                <a:schemeClr val="bg1"/>
              </a:solidFill>
              <a:effectLst/>
              <a:latin typeface="+mn-lt"/>
              <a:ea typeface="+mn-ea"/>
              <a:cs typeface="+mn-cs"/>
            </a:rPr>
            <a:t>peligro</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al paso 3 para que se tenga en cuenta en la evaluación preliminar de riesgos.</a:t>
          </a:r>
        </a:p>
        <a:p>
          <a:pPr lvl="0"/>
          <a:endParaRPr/>
        </a:p>
      </xdr:txBody>
    </xdr:sp>
    <xdr:clientData/>
  </xdr:oneCellAnchor>
  <xdr:twoCellAnchor>
    <xdr:from>
      <xdr:col>0</xdr:col>
      <xdr:colOff>156552</xdr:colOff>
      <xdr:row>1</xdr:row>
      <xdr:rowOff>56686</xdr:rowOff>
    </xdr:from>
    <xdr:to>
      <xdr:col>0</xdr:col>
      <xdr:colOff>704022</xdr:colOff>
      <xdr:row>2</xdr:row>
      <xdr:rowOff>213063</xdr:rowOff>
    </xdr:to>
    <xdr:grpSp>
      <xdr:nvGrpSpPr>
        <xdr:cNvPr id="64" name="Group 5">
          <a:extLst>
            <a:ext uri="{FF2B5EF4-FFF2-40B4-BE49-F238E27FC236}">
              <a16:creationId xmlns:a16="http://schemas.microsoft.com/office/drawing/2014/main" id="{00000000-0008-0000-0100-000040000000}"/>
            </a:ext>
          </a:extLst>
        </xdr:cNvPr>
        <xdr:cNvGrpSpPr/>
      </xdr:nvGrpSpPr>
      <xdr:grpSpPr>
        <a:xfrm>
          <a:off x="156552" y="247186"/>
          <a:ext cx="547470" cy="585002"/>
          <a:chOff x="1238250" y="942975"/>
          <a:chExt cx="533400" cy="533400"/>
        </a:xfrm>
      </xdr:grpSpPr>
      <xdr:sp macro="" textlink="">
        <xdr:nvSpPr>
          <xdr:cNvPr id="65" name="Rectangle: Rounded Corners 9">
            <a:hlinkClick xmlns:r="http://schemas.openxmlformats.org/officeDocument/2006/relationships" r:id="rId1"/>
            <a:extLst>
              <a:ext uri="{FF2B5EF4-FFF2-40B4-BE49-F238E27FC236}">
                <a16:creationId xmlns:a16="http://schemas.microsoft.com/office/drawing/2014/main" id="{00000000-0008-0000-0100-000041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6" name="Graphic 11" descr="Home with solid fill">
            <a:hlinkClick xmlns:r="http://schemas.openxmlformats.org/officeDocument/2006/relationships" r:id="rId1"/>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1867332</xdr:colOff>
      <xdr:row>1</xdr:row>
      <xdr:rowOff>56686</xdr:rowOff>
    </xdr:from>
    <xdr:to>
      <xdr:col>0</xdr:col>
      <xdr:colOff>2457174</xdr:colOff>
      <xdr:row>2</xdr:row>
      <xdr:rowOff>213063</xdr:rowOff>
    </xdr:to>
    <xdr:grpSp>
      <xdr:nvGrpSpPr>
        <xdr:cNvPr id="67" name="Group 16">
          <a:extLst>
            <a:ext uri="{FF2B5EF4-FFF2-40B4-BE49-F238E27FC236}">
              <a16:creationId xmlns:a16="http://schemas.microsoft.com/office/drawing/2014/main" id="{00000000-0008-0000-0100-000043000000}"/>
            </a:ext>
          </a:extLst>
        </xdr:cNvPr>
        <xdr:cNvGrpSpPr/>
      </xdr:nvGrpSpPr>
      <xdr:grpSpPr>
        <a:xfrm>
          <a:off x="1867332" y="247186"/>
          <a:ext cx="589842" cy="585002"/>
          <a:chOff x="1805779" y="109140"/>
          <a:chExt cx="533400" cy="533400"/>
        </a:xfrm>
      </xdr:grpSpPr>
      <xdr:sp macro="" textlink="">
        <xdr:nvSpPr>
          <xdr:cNvPr id="68" name="Rectangle: Rounded Corners 13">
            <a:hlinkClick xmlns:r="http://schemas.openxmlformats.org/officeDocument/2006/relationships" r:id="rId4"/>
            <a:extLst>
              <a:ext uri="{FF2B5EF4-FFF2-40B4-BE49-F238E27FC236}">
                <a16:creationId xmlns:a16="http://schemas.microsoft.com/office/drawing/2014/main" id="{00000000-0008-0000-0100-000044000000}"/>
              </a:ext>
            </a:extLst>
          </xdr:cNvPr>
          <xdr:cNvSpPr/>
        </xdr:nvSpPr>
        <xdr:spPr>
          <a:xfrm>
            <a:off x="1805779"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Arrow: Right 15">
            <a:hlinkClick xmlns:r="http://schemas.openxmlformats.org/officeDocument/2006/relationships" r:id="rId4"/>
            <a:extLst>
              <a:ext uri="{FF2B5EF4-FFF2-40B4-BE49-F238E27FC236}">
                <a16:creationId xmlns:a16="http://schemas.microsoft.com/office/drawing/2014/main" id="{00000000-0008-0000-0100-000045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29945</xdr:colOff>
      <xdr:row>35</xdr:row>
      <xdr:rowOff>168628</xdr:rowOff>
    </xdr:from>
    <xdr:ext cx="2447636" cy="256737"/>
    <xdr:sp macro="" textlink="">
      <xdr:nvSpPr>
        <xdr:cNvPr id="70" name="TextBox 17">
          <a:extLst>
            <a:ext uri="{FF2B5EF4-FFF2-40B4-BE49-F238E27FC236}">
              <a16:creationId xmlns:a16="http://schemas.microsoft.com/office/drawing/2014/main" id="{00000000-0008-0000-0100-000046000000}"/>
            </a:ext>
          </a:extLst>
        </xdr:cNvPr>
        <xdr:cNvSpPr txBox="1"/>
      </xdr:nvSpPr>
      <xdr:spPr>
        <a:xfrm>
          <a:off x="29945" y="14932378"/>
          <a:ext cx="2447636" cy="256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050" b="1" i="0" u="none" strike="noStrike" baseline="0">
              <a:solidFill>
                <a:schemeClr val="bg1"/>
              </a:solidFill>
              <a:latin typeface="+mn-lt"/>
              <a:ea typeface="+mn-ea"/>
              <a:cs typeface="+mn-cs"/>
            </a:rPr>
            <a:t>DEFINICIÓN DE NIVEL DE EXPOSICIÓN</a:t>
          </a:r>
        </a:p>
      </xdr:txBody>
    </xdr:sp>
    <xdr:clientData/>
  </xdr:oneCellAnchor>
  <xdr:twoCellAnchor>
    <xdr:from>
      <xdr:col>0</xdr:col>
      <xdr:colOff>171810</xdr:colOff>
      <xdr:row>37</xdr:row>
      <xdr:rowOff>33335</xdr:rowOff>
    </xdr:from>
    <xdr:to>
      <xdr:col>0</xdr:col>
      <xdr:colOff>2616932</xdr:colOff>
      <xdr:row>44</xdr:row>
      <xdr:rowOff>180542</xdr:rowOff>
    </xdr:to>
    <xdr:pic>
      <xdr:nvPicPr>
        <xdr:cNvPr id="10" name="Picture 18">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71810" y="15392398"/>
          <a:ext cx="2445122" cy="4707300"/>
        </a:xfrm>
        <a:prstGeom prst="rect">
          <a:avLst/>
        </a:prstGeom>
      </xdr:spPr>
    </xdr:pic>
    <xdr:clientData/>
  </xdr:twoCellAnchor>
  <xdr:twoCellAnchor>
    <xdr:from>
      <xdr:col>17</xdr:col>
      <xdr:colOff>142875</xdr:colOff>
      <xdr:row>70</xdr:row>
      <xdr:rowOff>261215</xdr:rowOff>
    </xdr:from>
    <xdr:to>
      <xdr:col>17</xdr:col>
      <xdr:colOff>604693</xdr:colOff>
      <xdr:row>70</xdr:row>
      <xdr:rowOff>261215</xdr:rowOff>
    </xdr:to>
    <xdr:cxnSp macro="">
      <xdr:nvCxnSpPr>
        <xdr:cNvPr id="13" name="Ευθύγραμμο βέλος σύνδεσης 12">
          <a:extLst>
            <a:ext uri="{FF2B5EF4-FFF2-40B4-BE49-F238E27FC236}">
              <a16:creationId xmlns:a16="http://schemas.microsoft.com/office/drawing/2014/main" id="{2181DDF6-EA47-4EF1-8A21-9EDA0759D07A}"/>
            </a:ext>
          </a:extLst>
        </xdr:cNvPr>
        <xdr:cNvCxnSpPr/>
      </xdr:nvCxnSpPr>
      <xdr:spPr>
        <a:xfrm flipH="1">
          <a:off x="16906875" y="28391715"/>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708602</xdr:colOff>
      <xdr:row>69</xdr:row>
      <xdr:rowOff>365125</xdr:rowOff>
    </xdr:from>
    <xdr:to>
      <xdr:col>21</xdr:col>
      <xdr:colOff>563708</xdr:colOff>
      <xdr:row>73</xdr:row>
      <xdr:rowOff>166688</xdr:rowOff>
    </xdr:to>
    <xdr:sp macro="" textlink="">
      <xdr:nvSpPr>
        <xdr:cNvPr id="14" name="TextBox 3">
          <a:extLst>
            <a:ext uri="{FF2B5EF4-FFF2-40B4-BE49-F238E27FC236}">
              <a16:creationId xmlns:a16="http://schemas.microsoft.com/office/drawing/2014/main" id="{F54FBBB2-42EA-49A8-A6FA-CF2C539036D9}"/>
            </a:ext>
          </a:extLst>
        </xdr:cNvPr>
        <xdr:cNvSpPr txBox="1"/>
      </xdr:nvSpPr>
      <xdr:spPr>
        <a:xfrm>
          <a:off x="17496415" y="29428281"/>
          <a:ext cx="2855481" cy="1754188"/>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18</xdr:col>
      <xdr:colOff>77931</xdr:colOff>
      <xdr:row>69</xdr:row>
      <xdr:rowOff>523875</xdr:rowOff>
    </xdr:from>
    <xdr:to>
      <xdr:col>21</xdr:col>
      <xdr:colOff>571498</xdr:colOff>
      <xdr:row>73</xdr:row>
      <xdr:rowOff>11906</xdr:rowOff>
    </xdr:to>
    <xdr:sp macro="" textlink="">
      <xdr:nvSpPr>
        <xdr:cNvPr id="15" name="TextBox 14">
          <a:extLst>
            <a:ext uri="{FF2B5EF4-FFF2-40B4-BE49-F238E27FC236}">
              <a16:creationId xmlns:a16="http://schemas.microsoft.com/office/drawing/2014/main" id="{3B760EB6-FB22-4F85-8316-2EAFB0E2992A}"/>
            </a:ext>
          </a:extLst>
        </xdr:cNvPr>
        <xdr:cNvSpPr txBox="1"/>
      </xdr:nvSpPr>
      <xdr:spPr>
        <a:xfrm>
          <a:off x="17615837" y="29587031"/>
          <a:ext cx="2743849" cy="1440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tx2"/>
              </a:solidFill>
              <a:latin typeface="+mn-lt"/>
              <a:ea typeface="+mn-ea"/>
              <a:cs typeface="+mn-cs"/>
            </a:rPr>
            <a:t>NOTA </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Dejar en blanco si el proyecto no está ubicado en una región de baja altitud. De lo contrario, mantenga el multiplicador existente para España.</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17</xdr:col>
      <xdr:colOff>644260</xdr:colOff>
      <xdr:row>89</xdr:row>
      <xdr:rowOff>333375</xdr:rowOff>
    </xdr:from>
    <xdr:to>
      <xdr:col>21</xdr:col>
      <xdr:colOff>536408</xdr:colOff>
      <xdr:row>92</xdr:row>
      <xdr:rowOff>367484</xdr:rowOff>
    </xdr:to>
    <xdr:sp macro="" textlink="">
      <xdr:nvSpPr>
        <xdr:cNvPr id="2" name="TextBox 3">
          <a:extLst>
            <a:ext uri="{FF2B5EF4-FFF2-40B4-BE49-F238E27FC236}">
              <a16:creationId xmlns:a16="http://schemas.microsoft.com/office/drawing/2014/main" id="{D3E42858-1EF8-4603-9C89-236F85694DC8}"/>
            </a:ext>
          </a:extLst>
        </xdr:cNvPr>
        <xdr:cNvSpPr txBox="1"/>
      </xdr:nvSpPr>
      <xdr:spPr>
        <a:xfrm>
          <a:off x="17241573" y="36516469"/>
          <a:ext cx="2892523" cy="1391421"/>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17</xdr:col>
      <xdr:colOff>83344</xdr:colOff>
      <xdr:row>91</xdr:row>
      <xdr:rowOff>302948</xdr:rowOff>
    </xdr:from>
    <xdr:to>
      <xdr:col>17</xdr:col>
      <xdr:colOff>545162</xdr:colOff>
      <xdr:row>91</xdr:row>
      <xdr:rowOff>302948</xdr:rowOff>
    </xdr:to>
    <xdr:cxnSp macro="">
      <xdr:nvCxnSpPr>
        <xdr:cNvPr id="3" name="Ευθύγραμμο βέλος σύνδεσης 11">
          <a:extLst>
            <a:ext uri="{FF2B5EF4-FFF2-40B4-BE49-F238E27FC236}">
              <a16:creationId xmlns:a16="http://schemas.microsoft.com/office/drawing/2014/main" id="{A382A8A6-FC87-46F3-BBA7-C7E0F7CD662F}"/>
            </a:ext>
          </a:extLst>
        </xdr:cNvPr>
        <xdr:cNvCxnSpPr/>
      </xdr:nvCxnSpPr>
      <xdr:spPr>
        <a:xfrm flipH="1">
          <a:off x="16680657" y="37236136"/>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166689</xdr:colOff>
      <xdr:row>90</xdr:row>
      <xdr:rowOff>214313</xdr:rowOff>
    </xdr:from>
    <xdr:to>
      <xdr:col>21</xdr:col>
      <xdr:colOff>403491</xdr:colOff>
      <xdr:row>92</xdr:row>
      <xdr:rowOff>167289</xdr:rowOff>
    </xdr:to>
    <xdr:sp macro="" textlink="">
      <xdr:nvSpPr>
        <xdr:cNvPr id="5" name="TextBox 4">
          <a:extLst>
            <a:ext uri="{FF2B5EF4-FFF2-40B4-BE49-F238E27FC236}">
              <a16:creationId xmlns:a16="http://schemas.microsoft.com/office/drawing/2014/main" id="{2EA879F8-6352-4C76-AB42-03FEDCEF45D4}"/>
            </a:ext>
          </a:extLst>
        </xdr:cNvPr>
        <xdr:cNvSpPr txBox="1"/>
      </xdr:nvSpPr>
      <xdr:spPr>
        <a:xfrm>
          <a:off x="17514095" y="36742688"/>
          <a:ext cx="2487084" cy="965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tx2"/>
              </a:solidFill>
              <a:latin typeface="+mn-lt"/>
              <a:ea typeface="+mn-ea"/>
              <a:cs typeface="+mn-cs"/>
            </a:rPr>
            <a:t>NOTA </a:t>
          </a:r>
        </a:p>
        <a:p>
          <a:pPr marL="0" indent="0" algn="l">
            <a:spcAft>
              <a:spcPts val="1200"/>
            </a:spcAft>
            <a:buSzPct val="150000"/>
            <a:buFont typeface="Arial" panose="020B0604020202020204" pitchFamily="34" charset="0"/>
            <a:buNone/>
          </a:pPr>
          <a:r>
            <a:rPr lang="es-ES"/>
            <a:t>Dejar en blanco si el proyecto no está ubicado en una zona costera. De lo contrario, mantenga los multiplicadores existentes para España.</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40</xdr:row>
      <xdr:rowOff>520473</xdr:rowOff>
    </xdr:to>
    <xdr:sp macro="" textlink="">
      <xdr:nvSpPr>
        <xdr:cNvPr id="4" name="Rectangle 6">
          <a:extLst>
            <a:ext uri="{FF2B5EF4-FFF2-40B4-BE49-F238E27FC236}">
              <a16:creationId xmlns:a16="http://schemas.microsoft.com/office/drawing/2014/main" id="{00000000-0008-0000-0200-000004000000}"/>
            </a:ext>
          </a:extLst>
        </xdr:cNvPr>
        <xdr:cNvSpPr/>
      </xdr:nvSpPr>
      <xdr:spPr>
        <a:xfrm>
          <a:off x="0" y="0"/>
          <a:ext cx="2667040" cy="3245530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5603" cy="17953761"/>
    <xdr:sp macro="" textlink="">
      <xdr:nvSpPr>
        <xdr:cNvPr id="17" name="TextBox 7">
          <a:extLst>
            <a:ext uri="{FF2B5EF4-FFF2-40B4-BE49-F238E27FC236}">
              <a16:creationId xmlns:a16="http://schemas.microsoft.com/office/drawing/2014/main" id="{00000000-0008-0000-0200-000011000000}"/>
            </a:ext>
          </a:extLst>
        </xdr:cNvPr>
        <xdr:cNvSpPr txBox="1"/>
      </xdr:nvSpPr>
      <xdr:spPr>
        <a:xfrm>
          <a:off x="147545" y="914743"/>
          <a:ext cx="2465603" cy="17953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las inundaciones, a las sequías,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al aumento del nivel del mar</a:t>
          </a:r>
          <a:r>
            <a:rPr lang="es-ES" sz="1100" baseline="0">
              <a:solidFill>
                <a:schemeClr val="bg1"/>
              </a:solidFill>
              <a:effectLst/>
              <a:latin typeface="+mn-lt"/>
              <a:ea typeface="+mn-ea"/>
              <a:cs typeface="+mn-cs"/>
            </a:rPr>
            <a:t> y al deterioro de las condiciones hídricas</a:t>
          </a:r>
          <a:r>
            <a:rPr lang="es-ES" sz="1100">
              <a:solidFill>
                <a:schemeClr val="bg1"/>
              </a:solidFill>
              <a:effectLst/>
              <a:latin typeface="+mn-lt"/>
              <a:ea typeface="+mn-ea"/>
              <a:cs typeface="+mn-cs"/>
            </a:rPr>
            <a:t>.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a:t>
          </a:r>
          <a:r>
            <a:rPr lang="es-ES" sz="1100" b="1" baseline="0">
              <a:solidFill>
                <a:schemeClr val="bg1"/>
              </a:solidFill>
              <a:effectLst/>
              <a:latin typeface="+mn-lt"/>
              <a:ea typeface="+mn-ea"/>
              <a:cs typeface="+mn-cs"/>
            </a:rPr>
            <a:t> COMPONENTE/ </a:t>
          </a:r>
          <a:r>
            <a:rPr lang="es-ES" sz="1100" b="1">
              <a:solidFill>
                <a:schemeClr val="bg1"/>
              </a:solidFill>
              <a:effectLst/>
              <a:latin typeface="+mn-lt"/>
              <a:ea typeface="+mn-ea"/>
              <a:cs typeface="+mn-cs"/>
            </a:rPr>
            <a:t>PROCESO </a:t>
          </a:r>
        </a:p>
        <a:p>
          <a:pPr eaLnBrk="1" fontAlgn="auto" latinLnBrk="0" hangingPunct="1"/>
          <a:endParaRPr/>
        </a:p>
        <a:p>
          <a:pPr lvl="0"/>
          <a:endParaRPr/>
        </a:p>
        <a:p>
          <a:pPr lvl="0"/>
          <a:r>
            <a:rPr lang="es-ES" sz="1100" b="0">
              <a:solidFill>
                <a:schemeClr val="bg1"/>
              </a:solidFill>
              <a:effectLst/>
              <a:latin typeface="+mn-lt"/>
              <a:ea typeface="+mn-ea"/>
              <a:cs typeface="+mn-cs"/>
            </a:rPr>
            <a:t>1. Empiece seleccionando el tipo de instalación para la que se realiza la evaluación.</a:t>
          </a:r>
          <a:r>
            <a:rPr lang="es-ES" sz="1100" b="0" baseline="0">
              <a:solidFill>
                <a:schemeClr val="bg1"/>
              </a:solidFill>
              <a:effectLst/>
              <a:latin typeface="+mn-lt"/>
              <a:ea typeface="+mn-ea"/>
              <a:cs typeface="+mn-cs"/>
            </a:rPr>
            <a:t> La selección determinará automáticamente el contenido del cuadro 2.1 cumplimentando las entradas de la columna D con componentes/procesos que suele haber en el tipo de instalación seleccionada.</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 en cuestión,</a:t>
          </a:r>
          <a:r>
            <a:rPr lang="es-ES" sz="1100" baseline="0">
              <a:solidFill>
                <a:schemeClr val="bg1"/>
              </a:solidFill>
              <a:effectLst/>
              <a:latin typeface="+mn-lt"/>
              <a:ea typeface="+mn-ea"/>
              <a:cs typeface="+mn-cs"/>
            </a:rPr>
            <a:t> teniendo en cuenta también las interdependencias del proyecto con sistemas de infraestructuras más amplios (p. ej., redes de carreteras y de electricidad).</a:t>
          </a:r>
        </a:p>
        <a:p>
          <a:pPr lvl="0"/>
          <a:endParaRPr/>
        </a:p>
        <a:p>
          <a:pPr lvl="0"/>
          <a:r>
            <a:rPr lang="es-ES" sz="1100">
              <a:solidFill>
                <a:schemeClr val="bg1"/>
              </a:solidFill>
              <a:effectLst/>
              <a:latin typeface="+mn-lt"/>
              <a:ea typeface="+mn-ea"/>
              <a:cs typeface="+mn-cs"/>
            </a:rPr>
            <a:t>3. Valore la sensibilidad a precipitaciones e inundaciones intensas de cada componente</a:t>
          </a:r>
          <a:r>
            <a:rPr lang="es-ES" sz="1100" baseline="0">
              <a:solidFill>
                <a:schemeClr val="bg1"/>
              </a:solidFill>
              <a:effectLst/>
              <a:latin typeface="+mn-lt"/>
              <a:ea typeface="+mn-ea"/>
              <a:cs typeface="+mn-cs"/>
            </a:rPr>
            <a:t>/proceso </a:t>
          </a:r>
          <a:r>
            <a:rPr lang="es-ES" sz="1100">
              <a:solidFill>
                <a:schemeClr val="bg1"/>
              </a:solidFill>
              <a:effectLst/>
              <a:latin typeface="+mn-lt"/>
              <a:ea typeface="+mn-ea"/>
              <a:cs typeface="+mn-cs"/>
            </a:rPr>
            <a:t>«activo» respondiendo a las preguntas P2.1 a P2.4.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P2.5 a P2.7 para determinar la «capacidad de adaptación» del componente a </a:t>
          </a:r>
          <a:r>
            <a:rPr lang="es-ES" sz="1100" baseline="0">
              <a:solidFill>
                <a:schemeClr val="bg1"/>
              </a:solidFill>
              <a:effectLst/>
              <a:latin typeface="+mn-lt"/>
              <a:ea typeface="+mn-ea"/>
              <a:cs typeface="+mn-cs"/>
            </a:rPr>
            <a:t> precipitaciones </a:t>
          </a:r>
          <a:r>
            <a:rPr lang="es-ES" sz="1100">
              <a:solidFill>
                <a:schemeClr val="bg1"/>
              </a:solidFill>
              <a:effectLst/>
              <a:latin typeface="+mn-lt"/>
              <a:ea typeface="+mn-ea"/>
              <a:cs typeface="+mn-cs"/>
            </a:rPr>
            <a:t>e inundaciones intensas,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Repita el proceso para los peligros restantes. Responda a las preguntas P2.8 a P2.10 para evaluar la sensibilidad de cada componente a las «sequías». Pase a las preguntas P2.11 a P2.13 para evaluar la capacidad de adaptación del componente al</a:t>
          </a:r>
          <a:r>
            <a:rPr lang="es-ES" sz="1100" baseline="0">
              <a:solidFill>
                <a:schemeClr val="bg1"/>
              </a:solidFill>
              <a:effectLst/>
              <a:latin typeface="+mn-lt"/>
              <a:ea typeface="+mn-ea"/>
              <a:cs typeface="+mn-cs"/>
            </a:rPr>
            <a:t> mismo peligro</a:t>
          </a:r>
          <a:r>
            <a:rPr lang="es-ES" sz="1100">
              <a:solidFill>
                <a:schemeClr val="bg1"/>
              </a:solidFill>
              <a:effectLst/>
              <a:latin typeface="+mn-lt"/>
              <a:ea typeface="+mn-ea"/>
              <a:cs typeface="+mn-cs"/>
            </a:rPr>
            <a:t>. Responda a las preguntas P2.14 a P2.17 y P2.18</a:t>
          </a:r>
          <a:r>
            <a:rPr lang="es-ES" sz="1100" baseline="0">
              <a:solidFill>
                <a:schemeClr val="bg1"/>
              </a:solidFill>
              <a:effectLst/>
              <a:latin typeface="+mn-lt"/>
              <a:ea typeface="+mn-ea"/>
              <a:cs typeface="+mn-cs"/>
            </a:rPr>
            <a:t> a </a:t>
          </a:r>
          <a:r>
            <a:rPr lang="es-ES" sz="1100">
              <a:solidFill>
                <a:schemeClr val="bg1"/>
              </a:solidFill>
              <a:effectLst/>
              <a:latin typeface="+mn-lt"/>
              <a:ea typeface="+mn-ea"/>
              <a:cs typeface="+mn-cs"/>
            </a:rPr>
            <a:t>P2.21</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para evaluar la sensibilidad y la capacidad de adaptación de los </a:t>
          </a:r>
          <a:r>
            <a:rPr lang="es-ES" sz="1100" baseline="0">
              <a:solidFill>
                <a:schemeClr val="bg1"/>
              </a:solidFill>
              <a:effectLst/>
              <a:latin typeface="+mn-lt"/>
              <a:ea typeface="+mn-ea"/>
              <a:cs typeface="+mn-cs"/>
            </a:rPr>
            <a:t> distintos componentes al aumento del nivel del mar y a marejadas, y continúe con las preguntas </a:t>
          </a:r>
          <a:r>
            <a:rPr lang="es-ES" sz="1100">
              <a:solidFill>
                <a:schemeClr val="bg1"/>
              </a:solidFill>
              <a:effectLst/>
              <a:latin typeface="+mn-lt"/>
              <a:ea typeface="+mn-ea"/>
              <a:cs typeface="+mn-cs"/>
            </a:rPr>
            <a:t>P2.22 a P2.26</a:t>
          </a:r>
          <a:r>
            <a:rPr lang="es-ES" sz="1100" baseline="0">
              <a:solidFill>
                <a:schemeClr val="bg1"/>
              </a:solidFill>
              <a:effectLst/>
              <a:latin typeface="+mn-lt"/>
              <a:ea typeface="+mn-ea"/>
              <a:cs typeface="+mn-cs"/>
            </a:rPr>
            <a:t> para evaluar las sensibilidades de cada componente al deterioro de las condiciones hídricas.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7.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20" name="Group 8">
          <a:extLst>
            <a:ext uri="{FF2B5EF4-FFF2-40B4-BE49-F238E27FC236}">
              <a16:creationId xmlns:a16="http://schemas.microsoft.com/office/drawing/2014/main" id="{00000000-0008-0000-0200-000014000000}"/>
            </a:ext>
          </a:extLst>
        </xdr:cNvPr>
        <xdr:cNvGrpSpPr/>
      </xdr:nvGrpSpPr>
      <xdr:grpSpPr>
        <a:xfrm>
          <a:off x="156600" y="180910"/>
          <a:ext cx="431301" cy="446379"/>
          <a:chOff x="1238250" y="942975"/>
          <a:chExt cx="533400" cy="533400"/>
        </a:xfrm>
      </xdr:grpSpPr>
      <xdr:sp macro="" textlink="">
        <xdr:nvSpPr>
          <xdr:cNvPr id="21" name="Rectangle: Rounded Corners 14">
            <a:hlinkClick xmlns:r="http://schemas.openxmlformats.org/officeDocument/2006/relationships" r:id="rId1"/>
            <a:extLst>
              <a:ext uri="{FF2B5EF4-FFF2-40B4-BE49-F238E27FC236}">
                <a16:creationId xmlns:a16="http://schemas.microsoft.com/office/drawing/2014/main" id="{00000000-0008-0000-02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 name="Graphic 15" descr="Home with solid fill">
            <a:hlinkClick xmlns:r="http://schemas.openxmlformats.org/officeDocument/2006/relationships" r:id="rId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1247004</xdr:colOff>
      <xdr:row>0</xdr:row>
      <xdr:rowOff>180910</xdr:rowOff>
    </xdr:from>
    <xdr:to>
      <xdr:col>0</xdr:col>
      <xdr:colOff>2299189</xdr:colOff>
      <xdr:row>2</xdr:row>
      <xdr:rowOff>14968</xdr:rowOff>
    </xdr:to>
    <xdr:grpSp>
      <xdr:nvGrpSpPr>
        <xdr:cNvPr id="23" name="Group 9">
          <a:extLst>
            <a:ext uri="{FF2B5EF4-FFF2-40B4-BE49-F238E27FC236}">
              <a16:creationId xmlns:a16="http://schemas.microsoft.com/office/drawing/2014/main" id="{00000000-0008-0000-0200-000017000000}"/>
            </a:ext>
          </a:extLst>
        </xdr:cNvPr>
        <xdr:cNvGrpSpPr/>
      </xdr:nvGrpSpPr>
      <xdr:grpSpPr>
        <a:xfrm>
          <a:off x="1247004" y="180910"/>
          <a:ext cx="1052185" cy="446379"/>
          <a:chOff x="1037919" y="109140"/>
          <a:chExt cx="1301261" cy="533400"/>
        </a:xfrm>
      </xdr:grpSpPr>
      <xdr:sp macro="" textlink="">
        <xdr:nvSpPr>
          <xdr:cNvPr id="24" name="Rectangle: Rounded Corner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Arrow: Right 13">
            <a:hlinkClick xmlns:r="http://schemas.openxmlformats.org/officeDocument/2006/relationships" r:id="rId4"/>
            <a:extLst>
              <a:ext uri="{FF2B5EF4-FFF2-40B4-BE49-F238E27FC236}">
                <a16:creationId xmlns:a16="http://schemas.microsoft.com/office/drawing/2014/main" id="{00000000-0008-0000-0200-000019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ctangle: Rounded Corners 17">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Arrow: Right 18">
            <a:hlinkClick xmlns:r="http://schemas.openxmlformats.org/officeDocument/2006/relationships" r:id="rId5"/>
            <a:extLst>
              <a:ext uri="{FF2B5EF4-FFF2-40B4-BE49-F238E27FC236}">
                <a16:creationId xmlns:a16="http://schemas.microsoft.com/office/drawing/2014/main" id="{00000000-0008-0000-0200-00001B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0</xdr:colOff>
      <xdr:row>20</xdr:row>
      <xdr:rowOff>461404</xdr:rowOff>
    </xdr:from>
    <xdr:ext cx="2551545" cy="256737"/>
    <xdr:sp macro="" textlink="">
      <xdr:nvSpPr>
        <xdr:cNvPr id="28" name="TextBox 10">
          <a:extLst>
            <a:ext uri="{FF2B5EF4-FFF2-40B4-BE49-F238E27FC236}">
              <a16:creationId xmlns:a16="http://schemas.microsoft.com/office/drawing/2014/main" id="{00000000-0008-0000-0200-00001C000000}"/>
            </a:ext>
          </a:extLst>
        </xdr:cNvPr>
        <xdr:cNvSpPr txBox="1"/>
      </xdr:nvSpPr>
      <xdr:spPr>
        <a:xfrm>
          <a:off x="0" y="18463654"/>
          <a:ext cx="2551545" cy="256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050" b="1" i="0" u="none" strike="noStrike" baseline="0">
              <a:solidFill>
                <a:schemeClr val="bg1"/>
              </a:solidFill>
              <a:latin typeface="+mn-lt"/>
              <a:ea typeface="+mn-ea"/>
              <a:cs typeface="+mn-cs"/>
            </a:rPr>
            <a:t>DEFINICIÓN DE SENSIBILIDAD</a:t>
          </a:r>
        </a:p>
      </xdr:txBody>
    </xdr:sp>
    <xdr:clientData/>
  </xdr:oneCellAnchor>
  <xdr:twoCellAnchor editAs="oneCell">
    <xdr:from>
      <xdr:col>0</xdr:col>
      <xdr:colOff>172150</xdr:colOff>
      <xdr:row>20</xdr:row>
      <xdr:rowOff>889617</xdr:rowOff>
    </xdr:from>
    <xdr:to>
      <xdr:col>1</xdr:col>
      <xdr:colOff>6887</xdr:colOff>
      <xdr:row>25</xdr:row>
      <xdr:rowOff>407529</xdr:rowOff>
    </xdr:to>
    <xdr:pic>
      <xdr:nvPicPr>
        <xdr:cNvPr id="29" name="Picture 1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72150" y="18891867"/>
          <a:ext cx="2447308" cy="2593126"/>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6" name="Βέλος: Κάτω 5">
          <a:extLst>
            <a:ext uri="{FF2B5EF4-FFF2-40B4-BE49-F238E27FC236}">
              <a16:creationId xmlns:a16="http://schemas.microsoft.com/office/drawing/2014/main" id="{00000000-0008-0000-0200-000006000000}"/>
            </a:ext>
          </a:extLst>
        </xdr:cNvPr>
        <xdr:cNvSpPr/>
      </xdr:nvSpPr>
      <xdr:spPr>
        <a:xfrm>
          <a:off x="7232238" y="354105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552740</xdr:colOff>
      <xdr:row>52</xdr:row>
      <xdr:rowOff>260597</xdr:rowOff>
    </xdr:from>
    <xdr:to>
      <xdr:col>18</xdr:col>
      <xdr:colOff>734168</xdr:colOff>
      <xdr:row>52</xdr:row>
      <xdr:rowOff>542430</xdr:rowOff>
    </xdr:to>
    <xdr:sp macro="" textlink="">
      <xdr:nvSpPr>
        <xdr:cNvPr id="10" name="Βέλος: Κάτω 9">
          <a:extLst>
            <a:ext uri="{FF2B5EF4-FFF2-40B4-BE49-F238E27FC236}">
              <a16:creationId xmlns:a16="http://schemas.microsoft.com/office/drawing/2014/main" id="{00000000-0008-0000-0200-00000A000000}"/>
            </a:ext>
          </a:extLst>
        </xdr:cNvPr>
        <xdr:cNvSpPr/>
      </xdr:nvSpPr>
      <xdr:spPr>
        <a:xfrm>
          <a:off x="33344140" y="21012397"/>
          <a:ext cx="181428" cy="1167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411307</xdr:colOff>
      <xdr:row>52</xdr:row>
      <xdr:rowOff>249628</xdr:rowOff>
    </xdr:from>
    <xdr:to>
      <xdr:col>19</xdr:col>
      <xdr:colOff>592735</xdr:colOff>
      <xdr:row>52</xdr:row>
      <xdr:rowOff>531461</xdr:rowOff>
    </xdr:to>
    <xdr:sp macro="" textlink="">
      <xdr:nvSpPr>
        <xdr:cNvPr id="11" name="Βέλος: Κάτω 10">
          <a:extLst>
            <a:ext uri="{FF2B5EF4-FFF2-40B4-BE49-F238E27FC236}">
              <a16:creationId xmlns:a16="http://schemas.microsoft.com/office/drawing/2014/main" id="{00000000-0008-0000-0200-00000B000000}"/>
            </a:ext>
          </a:extLst>
        </xdr:cNvPr>
        <xdr:cNvSpPr/>
      </xdr:nvSpPr>
      <xdr:spPr>
        <a:xfrm>
          <a:off x="34218707" y="21001428"/>
          <a:ext cx="181428" cy="12308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22</xdr:col>
      <xdr:colOff>88241</xdr:colOff>
      <xdr:row>5</xdr:row>
      <xdr:rowOff>612733</xdr:rowOff>
    </xdr:from>
    <xdr:to>
      <xdr:col>22</xdr:col>
      <xdr:colOff>545439</xdr:colOff>
      <xdr:row>6</xdr:row>
      <xdr:rowOff>229579</xdr:rowOff>
    </xdr:to>
    <xdr:grpSp>
      <xdr:nvGrpSpPr>
        <xdr:cNvPr id="13" name="Ομάδα 12">
          <a:extLst>
            <a:ext uri="{FF2B5EF4-FFF2-40B4-BE49-F238E27FC236}">
              <a16:creationId xmlns:a16="http://schemas.microsoft.com/office/drawing/2014/main" id="{00000000-0008-0000-0200-00000D000000}"/>
            </a:ext>
          </a:extLst>
        </xdr:cNvPr>
        <xdr:cNvGrpSpPr/>
      </xdr:nvGrpSpPr>
      <xdr:grpSpPr>
        <a:xfrm>
          <a:off x="35630098" y="2463304"/>
          <a:ext cx="457198" cy="242775"/>
          <a:chOff x="5087007" y="3111062"/>
          <a:chExt cx="457198" cy="231228"/>
        </a:xfrm>
        <a:solidFill>
          <a:srgbClr val="930352"/>
        </a:solidFill>
      </xdr:grpSpPr>
      <xdr:sp macro="" textlink="">
        <xdr:nvSpPr>
          <xdr:cNvPr id="14" name="Βέλος: Διάσημα 13">
            <a:extLst>
              <a:ext uri="{FF2B5EF4-FFF2-40B4-BE49-F238E27FC236}">
                <a16:creationId xmlns:a16="http://schemas.microsoft.com/office/drawing/2014/main" id="{00000000-0008-0000-0200-00000E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5" name="Βέλος: Διάσημα 14">
            <a:extLst>
              <a:ext uri="{FF2B5EF4-FFF2-40B4-BE49-F238E27FC236}">
                <a16:creationId xmlns:a16="http://schemas.microsoft.com/office/drawing/2014/main" id="{00000000-0008-0000-0200-00000F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42</xdr:col>
      <xdr:colOff>0</xdr:colOff>
      <xdr:row>6</xdr:row>
      <xdr:rowOff>0</xdr:rowOff>
    </xdr:from>
    <xdr:to>
      <xdr:col>42</xdr:col>
      <xdr:colOff>457198</xdr:colOff>
      <xdr:row>6</xdr:row>
      <xdr:rowOff>233703</xdr:rowOff>
    </xdr:to>
    <xdr:grpSp>
      <xdr:nvGrpSpPr>
        <xdr:cNvPr id="34" name="Ομάδα 33">
          <a:extLst>
            <a:ext uri="{FF2B5EF4-FFF2-40B4-BE49-F238E27FC236}">
              <a16:creationId xmlns:a16="http://schemas.microsoft.com/office/drawing/2014/main" id="{00000000-0008-0000-0200-000022000000}"/>
            </a:ext>
          </a:extLst>
        </xdr:cNvPr>
        <xdr:cNvGrpSpPr/>
      </xdr:nvGrpSpPr>
      <xdr:grpSpPr>
        <a:xfrm>
          <a:off x="63899143" y="2476500"/>
          <a:ext cx="457198" cy="233703"/>
          <a:chOff x="5087007" y="3111062"/>
          <a:chExt cx="457198" cy="231228"/>
        </a:xfrm>
        <a:solidFill>
          <a:srgbClr val="930352"/>
        </a:solidFill>
      </xdr:grpSpPr>
      <xdr:sp macro="" textlink="">
        <xdr:nvSpPr>
          <xdr:cNvPr id="35" name="Βέλος: Διάσημα 34">
            <a:extLst>
              <a:ext uri="{FF2B5EF4-FFF2-40B4-BE49-F238E27FC236}">
                <a16:creationId xmlns:a16="http://schemas.microsoft.com/office/drawing/2014/main" id="{00000000-0008-0000-0200-000023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36" name="Βέλος: Διάσημα 35">
            <a:extLst>
              <a:ext uri="{FF2B5EF4-FFF2-40B4-BE49-F238E27FC236}">
                <a16:creationId xmlns:a16="http://schemas.microsoft.com/office/drawing/2014/main" id="{00000000-0008-0000-0200-000024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62</xdr:col>
      <xdr:colOff>0</xdr:colOff>
      <xdr:row>6</xdr:row>
      <xdr:rowOff>0</xdr:rowOff>
    </xdr:from>
    <xdr:to>
      <xdr:col>62</xdr:col>
      <xdr:colOff>457198</xdr:colOff>
      <xdr:row>6</xdr:row>
      <xdr:rowOff>233703</xdr:rowOff>
    </xdr:to>
    <xdr:grpSp>
      <xdr:nvGrpSpPr>
        <xdr:cNvPr id="2" name="Ομάδα 1">
          <a:extLst>
            <a:ext uri="{FF2B5EF4-FFF2-40B4-BE49-F238E27FC236}">
              <a16:creationId xmlns:a16="http://schemas.microsoft.com/office/drawing/2014/main" id="{D772FD81-BCF4-4B76-BB1C-AD992DB14679}"/>
            </a:ext>
          </a:extLst>
        </xdr:cNvPr>
        <xdr:cNvGrpSpPr/>
      </xdr:nvGrpSpPr>
      <xdr:grpSpPr>
        <a:xfrm>
          <a:off x="96705964" y="2476500"/>
          <a:ext cx="457198" cy="233703"/>
          <a:chOff x="5087007" y="3111062"/>
          <a:chExt cx="457198" cy="231228"/>
        </a:xfrm>
        <a:solidFill>
          <a:srgbClr val="930352"/>
        </a:solidFill>
      </xdr:grpSpPr>
      <xdr:sp macro="" textlink="">
        <xdr:nvSpPr>
          <xdr:cNvPr id="3" name="Βέλος: Διάσημα 2">
            <a:extLst>
              <a:ext uri="{FF2B5EF4-FFF2-40B4-BE49-F238E27FC236}">
                <a16:creationId xmlns:a16="http://schemas.microsoft.com/office/drawing/2014/main" id="{8D28B6AF-072E-BF8E-D8B6-A35E76BD6291}"/>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 name="Βέλος: Διάσημα 4">
            <a:extLst>
              <a:ext uri="{FF2B5EF4-FFF2-40B4-BE49-F238E27FC236}">
                <a16:creationId xmlns:a16="http://schemas.microsoft.com/office/drawing/2014/main" id="{BF121F1B-62B8-75DB-AF50-F642C5F99CC4}"/>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2791319</xdr:colOff>
      <xdr:row>18</xdr:row>
      <xdr:rowOff>1</xdr:rowOff>
    </xdr:to>
    <xdr:sp macro="" textlink="">
      <xdr:nvSpPr>
        <xdr:cNvPr id="3" name="Rectangle 6">
          <a:extLst>
            <a:ext uri="{FF2B5EF4-FFF2-40B4-BE49-F238E27FC236}">
              <a16:creationId xmlns:a16="http://schemas.microsoft.com/office/drawing/2014/main" id="{00000000-0008-0000-0300-000003000000}"/>
            </a:ext>
          </a:extLst>
        </xdr:cNvPr>
        <xdr:cNvSpPr/>
      </xdr:nvSpPr>
      <xdr:spPr>
        <a:xfrm>
          <a:off x="0" y="1"/>
          <a:ext cx="2791319" cy="97282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300712</xdr:rowOff>
    </xdr:from>
    <xdr:ext cx="2449846" cy="4457887"/>
    <xdr:sp macro="" textlink="">
      <xdr:nvSpPr>
        <xdr:cNvPr id="4" name="TextBox 7">
          <a:extLst>
            <a:ext uri="{FF2B5EF4-FFF2-40B4-BE49-F238E27FC236}">
              <a16:creationId xmlns:a16="http://schemas.microsoft.com/office/drawing/2014/main" id="{00000000-0008-0000-0300-000004000000}"/>
            </a:ext>
          </a:extLst>
        </xdr:cNvPr>
        <xdr:cNvSpPr txBox="1"/>
      </xdr:nvSpPr>
      <xdr:spPr>
        <a:xfrm>
          <a:off x="147881" y="1026993"/>
          <a:ext cx="2449846" cy="4457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 / procesos / interconexiones que podrían verse negativamente afectados en caso de inundaciones, sequías, aumento del nivel del mar </a:t>
          </a:r>
          <a:r>
            <a:rPr lang="es-ES" sz="1100" baseline="0">
              <a:solidFill>
                <a:schemeClr val="bg1"/>
              </a:solidFill>
              <a:effectLst/>
              <a:latin typeface="+mn-lt"/>
              <a:ea typeface="+mn-ea"/>
              <a:cs typeface="+mn-cs"/>
            </a:rPr>
            <a:t>o deterioro de las condiciones hídricas. </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19" name="Group 8">
          <a:extLst>
            <a:ext uri="{FF2B5EF4-FFF2-40B4-BE49-F238E27FC236}">
              <a16:creationId xmlns:a16="http://schemas.microsoft.com/office/drawing/2014/main" id="{00000000-0008-0000-0300-000013000000}"/>
            </a:ext>
          </a:extLst>
        </xdr:cNvPr>
        <xdr:cNvGrpSpPr/>
      </xdr:nvGrpSpPr>
      <xdr:grpSpPr>
        <a:xfrm>
          <a:off x="156957" y="180568"/>
          <a:ext cx="432285" cy="433594"/>
          <a:chOff x="1238250" y="942975"/>
          <a:chExt cx="533400" cy="533400"/>
        </a:xfrm>
      </xdr:grpSpPr>
      <xdr:sp macro="" textlink="">
        <xdr:nvSpPr>
          <xdr:cNvPr id="20" name="Rectangle: Rounded Corners 16">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Graphic 17" descr="Home with solid fill">
            <a:hlinkClick xmlns:r="http://schemas.openxmlformats.org/officeDocument/2006/relationships" r:id="rId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1249847</xdr:colOff>
      <xdr:row>0</xdr:row>
      <xdr:rowOff>180568</xdr:rowOff>
    </xdr:from>
    <xdr:to>
      <xdr:col>0</xdr:col>
      <xdr:colOff>2304431</xdr:colOff>
      <xdr:row>1</xdr:row>
      <xdr:rowOff>233162</xdr:rowOff>
    </xdr:to>
    <xdr:grpSp>
      <xdr:nvGrpSpPr>
        <xdr:cNvPr id="22" name="Group 9">
          <a:extLst>
            <a:ext uri="{FF2B5EF4-FFF2-40B4-BE49-F238E27FC236}">
              <a16:creationId xmlns:a16="http://schemas.microsoft.com/office/drawing/2014/main" id="{00000000-0008-0000-0300-000016000000}"/>
            </a:ext>
          </a:extLst>
        </xdr:cNvPr>
        <xdr:cNvGrpSpPr/>
      </xdr:nvGrpSpPr>
      <xdr:grpSpPr>
        <a:xfrm>
          <a:off x="1249847" y="180568"/>
          <a:ext cx="1054584" cy="433594"/>
          <a:chOff x="1037919" y="109140"/>
          <a:chExt cx="1301261" cy="533400"/>
        </a:xfrm>
      </xdr:grpSpPr>
      <xdr:sp macro="" textlink="">
        <xdr:nvSpPr>
          <xdr:cNvPr id="23" name="Rectangle: Rounded Corners 12">
            <a:hlinkClick xmlns:r="http://schemas.openxmlformats.org/officeDocument/2006/relationships" r:id="rId4"/>
            <a:extLst>
              <a:ext uri="{FF2B5EF4-FFF2-40B4-BE49-F238E27FC236}">
                <a16:creationId xmlns:a16="http://schemas.microsoft.com/office/drawing/2014/main" id="{00000000-0008-0000-0300-000017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Arrow: Right 13">
            <a:hlinkClick xmlns:r="http://schemas.openxmlformats.org/officeDocument/2006/relationships" r:id="rId4"/>
            <a:extLst>
              <a:ext uri="{FF2B5EF4-FFF2-40B4-BE49-F238E27FC236}">
                <a16:creationId xmlns:a16="http://schemas.microsoft.com/office/drawing/2014/main" id="{00000000-0008-0000-0300-000018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Rounded Corners 14">
            <a:hlinkClick xmlns:r="http://schemas.openxmlformats.org/officeDocument/2006/relationships" r:id="rId5"/>
            <a:extLst>
              <a:ext uri="{FF2B5EF4-FFF2-40B4-BE49-F238E27FC236}">
                <a16:creationId xmlns:a16="http://schemas.microsoft.com/office/drawing/2014/main" id="{00000000-0008-0000-0300-000019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Arrow: Right 1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0</xdr:colOff>
      <xdr:row>13</xdr:row>
      <xdr:rowOff>490751</xdr:rowOff>
    </xdr:from>
    <xdr:ext cx="2516909" cy="261610"/>
    <xdr:sp macro="" textlink="">
      <xdr:nvSpPr>
        <xdr:cNvPr id="27" name="TextBox 10">
          <a:extLst>
            <a:ext uri="{FF2B5EF4-FFF2-40B4-BE49-F238E27FC236}">
              <a16:creationId xmlns:a16="http://schemas.microsoft.com/office/drawing/2014/main" id="{00000000-0008-0000-0300-00001B000000}"/>
            </a:ext>
          </a:extLst>
        </xdr:cNvPr>
        <xdr:cNvSpPr txBox="1"/>
      </xdr:nvSpPr>
      <xdr:spPr>
        <a:xfrm>
          <a:off x="0" y="5967626"/>
          <a:ext cx="2516909" cy="261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oneCellAnchor>
  <xdr:twoCellAnchor editAs="oneCell">
    <xdr:from>
      <xdr:col>0</xdr:col>
      <xdr:colOff>111743</xdr:colOff>
      <xdr:row>14</xdr:row>
      <xdr:rowOff>193777</xdr:rowOff>
    </xdr:from>
    <xdr:to>
      <xdr:col>0</xdr:col>
      <xdr:colOff>2617107</xdr:colOff>
      <xdr:row>17</xdr:row>
      <xdr:rowOff>945718</xdr:rowOff>
    </xdr:to>
    <xdr:pic>
      <xdr:nvPicPr>
        <xdr:cNvPr id="28" name="Picture 11">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11743" y="6361215"/>
          <a:ext cx="2505364" cy="31570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92</xdr:row>
      <xdr:rowOff>210705</xdr:rowOff>
    </xdr:to>
    <xdr:grpSp>
      <xdr:nvGrpSpPr>
        <xdr:cNvPr id="145" name="Group 16">
          <a:extLst>
            <a:ext uri="{FF2B5EF4-FFF2-40B4-BE49-F238E27FC236}">
              <a16:creationId xmlns:a16="http://schemas.microsoft.com/office/drawing/2014/main" id="{00000000-0008-0000-0400-000011000000}"/>
            </a:ext>
          </a:extLst>
        </xdr:cNvPr>
        <xdr:cNvGrpSpPr/>
      </xdr:nvGrpSpPr>
      <xdr:grpSpPr>
        <a:xfrm>
          <a:off x="0" y="0"/>
          <a:ext cx="2767908" cy="37643955"/>
          <a:chOff x="11907" y="199718"/>
          <a:chExt cx="2784141" cy="28891162"/>
        </a:xfrm>
      </xdr:grpSpPr>
      <xdr:sp macro="" textlink="">
        <xdr:nvSpPr>
          <xdr:cNvPr id="146" name="Rectangle 17">
            <a:extLst>
              <a:ext uri="{FF2B5EF4-FFF2-40B4-BE49-F238E27FC236}">
                <a16:creationId xmlns:a16="http://schemas.microsoft.com/office/drawing/2014/main" id="{00000000-0008-0000-0400-000012000000}"/>
              </a:ext>
            </a:extLst>
          </xdr:cNvPr>
          <xdr:cNvSpPr/>
        </xdr:nvSpPr>
        <xdr:spPr>
          <a:xfrm>
            <a:off x="11907" y="199718"/>
            <a:ext cx="2784141" cy="28891162"/>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7" name="TextBox 18">
            <a:extLst>
              <a:ext uri="{FF2B5EF4-FFF2-40B4-BE49-F238E27FC236}">
                <a16:creationId xmlns:a16="http://schemas.microsoft.com/office/drawing/2014/main" id="{00000000-0008-0000-0400-000013000000}"/>
              </a:ext>
            </a:extLst>
          </xdr:cNvPr>
          <xdr:cNvSpPr txBox="1"/>
        </xdr:nvSpPr>
        <xdr:spPr>
          <a:xfrm>
            <a:off x="135175" y="1076390"/>
            <a:ext cx="2506673" cy="15434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agua</a:t>
            </a:r>
            <a:r>
              <a:rPr lang="es-ES" sz="1100" baseline="0">
                <a:solidFill>
                  <a:schemeClr val="bg1"/>
                </a:solidFill>
                <a:effectLst/>
                <a:latin typeface="+mn-lt"/>
                <a:ea typeface="+mn-ea"/>
                <a:cs typeface="+mn-cs"/>
              </a:rPr>
              <a:t> y saneamiento, en concreto </a:t>
            </a:r>
            <a:r>
              <a:rPr lang="es-ES" sz="1100">
                <a:solidFill>
                  <a:schemeClr val="bg1"/>
                </a:solidFill>
                <a:effectLst/>
                <a:latin typeface="+mn-lt"/>
                <a:ea typeface="+mn-ea"/>
                <a:cs typeface="+mn-cs"/>
              </a:rPr>
              <a:t>frente a</a:t>
            </a:r>
            <a:r>
              <a:rPr lang="es-ES" sz="1100" baseline="0">
                <a:solidFill>
                  <a:schemeClr val="bg1"/>
                </a:solidFill>
                <a:effectLst/>
                <a:latin typeface="+mn-lt"/>
                <a:ea typeface="+mn-ea"/>
                <a:cs typeface="+mn-cs"/>
              </a:rPr>
              <a:t> inundaciones, sequías, aumento del nivel del mar y deterioro de las condiciones hídricas.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 figura una lista indicativa de medidas de adaptación.</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Cada medida de adaptación está vinculada</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a uno o varios de los componentes que se beneficiarán de su aplicación. Además, el cuadro proporciona una indicación del nivel de protección (bajo o alto) que puede aportar la medida de adaptación y una estimación indicativa del coste (caro o barato).</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marL="0" marR="0" lvl="0" indent="0" defTabSz="914400" eaLnBrk="1" fontAlgn="auto" latinLnBrk="0" hangingPunct="1">
              <a:lnSpc>
                <a:spcPct val="100000"/>
              </a:lnSpc>
              <a:spcBef>
                <a:spcPts val="0"/>
              </a:spcBef>
              <a:spcAft>
                <a:spcPts val="0"/>
              </a:spcAft>
              <a:buClrTx/>
              <a:buSzTx/>
              <a:buFontTx/>
              <a:buNone/>
              <a:tabLst/>
              <a:defRPr/>
            </a:pPr>
            <a:endParaRPr/>
          </a:p>
          <a:p>
            <a:pPr eaLnBrk="1" fontAlgn="auto" latinLnBrk="0" hangingPunct="1"/>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precipitaciones extremas, inundaciones y aumento del nivel del mar</a:t>
            </a:r>
          </a:p>
          <a:p>
            <a:pPr eaLnBrk="1" fontAlgn="auto" latinLnBrk="0" hangingPunct="1"/>
            <a:endParaRPr/>
          </a:p>
          <a:p>
            <a:pPr eaLnBrk="1" fontAlgn="auto" latinLnBrk="0" hangingPunct="1"/>
            <a:r>
              <a:rPr lang="es-ES" sz="1100">
                <a:solidFill>
                  <a:schemeClr val="bg1"/>
                </a:solidFill>
                <a:effectLst/>
                <a:latin typeface="+mn-lt"/>
                <a:ea typeface="+mn-ea"/>
                <a:cs typeface="+mn-cs"/>
              </a:rPr>
              <a:t>2. </a:t>
            </a:r>
            <a:r>
              <a:rPr lang="es-ES" sz="1100" b="0">
                <a:solidFill>
                  <a:schemeClr val="bg1"/>
                </a:solidFill>
                <a:effectLst/>
                <a:latin typeface="+mn-lt"/>
                <a:ea typeface="+mn-ea"/>
                <a:cs typeface="+mn-cs"/>
              </a:rPr>
              <a:t>Consulte el cuadro 4.2 para elaborar una estrategia de adaptación específica para la instalación que reduzca su riesgo. Para facilitar la consulta, el</a:t>
            </a:r>
            <a:r>
              <a:rPr lang="es-ES" sz="1100" b="0" baseline="0">
                <a:solidFill>
                  <a:schemeClr val="bg1"/>
                </a:solidFill>
                <a:effectLst/>
                <a:latin typeface="+mn-lt"/>
                <a:ea typeface="+mn-ea"/>
                <a:cs typeface="+mn-cs"/>
              </a:rPr>
              <a:t> riesgo de cada componente</a:t>
            </a:r>
            <a:r>
              <a:rPr lang="es-ES" sz="1100" b="0">
                <a:solidFill>
                  <a:schemeClr val="bg1"/>
                </a:solidFill>
                <a:effectLst/>
                <a:latin typeface="+mn-lt"/>
                <a:ea typeface="+mn-ea"/>
                <a:cs typeface="+mn-cs"/>
              </a:rPr>
              <a:t> se transfiere aquí automáticamente del paso anterior. Seleccione las medidas que ofrezcan protección a </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componentes de riesgo</a:t>
            </a:r>
            <a:r>
              <a:rPr lang="es-ES" sz="1100" b="0" baseline="0">
                <a:solidFill>
                  <a:schemeClr val="bg1"/>
                </a:solidFill>
                <a:effectLst/>
                <a:latin typeface="+mn-lt"/>
                <a:ea typeface="+mn-ea"/>
                <a:cs typeface="+mn-cs"/>
              </a:rPr>
              <a:t> alto</a:t>
            </a:r>
            <a:r>
              <a:rPr lang="es-ES" sz="1100" b="0">
                <a:solidFill>
                  <a:schemeClr val="bg1"/>
                </a:solidFill>
                <a:effectLst/>
                <a:latin typeface="+mn-lt"/>
                <a:ea typeface="+mn-ea"/>
                <a:cs typeface="+mn-cs"/>
              </a:rPr>
              <a:t> o moderado. Otorgue prioridad a medidas que: (i) ofrecen mayor protección; (ii) pueden beneficiar a múltiples componentes; y (iii) son rentables. Introduzca la lista de medidas seleccionadas en la sección 4.2. </a:t>
            </a:r>
            <a:r>
              <a:rPr lang="es-ES">
                <a:solidFill>
                  <a:schemeClr val="bg1"/>
                </a:solidFill>
              </a:rPr>
              <a:t>Si fuera necesario, </a:t>
            </a:r>
            <a:r>
              <a:rPr lang="es-ES" b="1" u="sng">
                <a:solidFill>
                  <a:schemeClr val="bg1"/>
                </a:solidFill>
              </a:rPr>
              <a:t>la lista puede ampliarse</a:t>
            </a:r>
            <a:r>
              <a:rPr lang="es-ES">
                <a:solidFill>
                  <a:schemeClr val="bg1"/>
                </a:solidFill>
              </a:rPr>
              <a:t> para incluir medidas de adaptación adicionales seleccionadas por el usuario que no figuran actualmente en el cuadro 4.2.</a:t>
            </a:r>
          </a:p>
          <a:p>
            <a:pPr eaLnBrk="1" fontAlgn="auto" latinLnBrk="0" hangingPunct="1"/>
            <a:endParaRPr/>
          </a:p>
          <a:p>
            <a:pPr eaLnBrk="1" fontAlgn="auto" latinLnBrk="0" hangingPunct="1"/>
            <a:r>
              <a:rPr lang="es-ES" sz="1100">
                <a:solidFill>
                  <a:schemeClr val="bg1"/>
                </a:solidFill>
                <a:effectLst/>
                <a:latin typeface="+mn-lt"/>
                <a:ea typeface="+mn-ea"/>
                <a:cs typeface="+mn-cs"/>
              </a:rPr>
              <a:t>3.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4.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 nivel </a:t>
            </a:r>
            <a:r>
              <a:rPr lang="es-ES" sz="1100">
                <a:solidFill>
                  <a:schemeClr val="bg1"/>
                </a:solidFill>
                <a:effectLst/>
                <a:latin typeface="+mn-lt"/>
                <a:ea typeface="+mn-ea"/>
                <a:cs typeface="+mn-cs"/>
              </a:rPr>
              <a:t>de eficiencia agregado teniendo en cuenta las complementariedades entre las medidas de adaptación</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las características y limitaciones específicas del proyecto.</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5.</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a:t>
            </a:r>
            <a:r>
              <a:rPr lang="es-ES" sz="1100" baseline="0">
                <a:solidFill>
                  <a:schemeClr val="bg1"/>
                </a:solidFill>
                <a:effectLst/>
                <a:latin typeface="+mn-lt"/>
                <a:ea typeface="+mn-ea"/>
                <a:cs typeface="+mn-cs"/>
              </a:rPr>
              <a:t> de «precipitaciones extremas e inundaciones» </a:t>
            </a:r>
            <a:r>
              <a:rPr lang="es-ES" sz="1100">
                <a:solidFill>
                  <a:schemeClr val="bg1"/>
                </a:solidFill>
                <a:effectLst/>
                <a:latin typeface="+mn-lt"/>
                <a:ea typeface="+mn-ea"/>
                <a:cs typeface="+mn-cs"/>
              </a:rPr>
              <a:t>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4.4a </a:t>
            </a:r>
            <a:r>
              <a:rPr lang="es-ES" sz="1100" baseline="0">
                <a:solidFill>
                  <a:schemeClr val="bg1"/>
                </a:solidFill>
                <a:effectLst/>
                <a:latin typeface="+mn-lt"/>
                <a:ea typeface="+mn-ea"/>
                <a:cs typeface="+mn-cs"/>
              </a:rPr>
              <a:t>del cuadro 4.1. </a:t>
            </a:r>
            <a:r>
              <a:rPr lang="es-ES" sz="1100">
                <a:solidFill>
                  <a:schemeClr val="bg1"/>
                </a:solidFill>
                <a:effectLst/>
                <a:latin typeface="+mn-lt"/>
                <a:ea typeface="+mn-ea"/>
                <a:cs typeface="+mn-cs"/>
              </a:rPr>
              <a:t>Similarmente, el nivel final de riesgo de «aumento del nivel del mar y mareas»</a:t>
            </a:r>
            <a:r>
              <a:rPr lang="es-ES" sz="1100" baseline="0">
                <a:solidFill>
                  <a:schemeClr val="bg1"/>
                </a:solidFill>
                <a:effectLst/>
                <a:latin typeface="+mn-lt"/>
                <a:ea typeface="+mn-ea"/>
                <a:cs typeface="+mn-cs"/>
              </a:rPr>
              <a:t> se mostrará en la sección </a:t>
            </a:r>
            <a:r>
              <a:rPr lang="es-ES" sz="1100">
                <a:solidFill>
                  <a:schemeClr val="bg1"/>
                </a:solidFill>
                <a:effectLst/>
                <a:latin typeface="+mn-lt"/>
                <a:ea typeface="+mn-ea"/>
                <a:cs typeface="+mn-cs"/>
              </a:rPr>
              <a:t> 4.4b </a:t>
            </a:r>
            <a:r>
              <a:rPr lang="es-ES" sz="1100" baseline="0">
                <a:solidFill>
                  <a:schemeClr val="bg1"/>
                </a:solidFill>
                <a:effectLst/>
                <a:latin typeface="+mn-lt"/>
                <a:ea typeface="+mn-ea"/>
                <a:cs typeface="+mn-cs"/>
              </a:rPr>
              <a:t>del cuadro 4.1. </a:t>
            </a: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PROTECCIÓN FRENTE AL CAMBIO CLIMÁTICO: SEQUÍAS</a:t>
            </a:r>
          </a:p>
          <a:p>
            <a:pPr eaLnBrk="1" fontAlgn="auto" latinLnBrk="0" hangingPunct="1"/>
            <a:r>
              <a:rPr lang="es-ES" sz="1100" baseline="0">
                <a:solidFill>
                  <a:schemeClr val="bg1"/>
                </a:solidFill>
                <a:effectLst/>
                <a:latin typeface="+mn-lt"/>
                <a:ea typeface="+mn-ea"/>
                <a:cs typeface="+mn-cs"/>
              </a:rPr>
              <a:t>6. Repita el mismo procedimiento para evaluar la protección frente al cambio climático en relación con las sequías. Complete las secciones 4.6 y 4.7 del cuadro 4.1 para obtener el nivel final de riesgo de los distintos componentes. </a:t>
            </a:r>
          </a:p>
          <a:p>
            <a:pPr eaLnBrk="1" fontAlgn="auto" latinLnBrk="0" hangingPunct="1"/>
            <a:endParaRP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CONTROL FINAL</a:t>
            </a:r>
          </a:p>
          <a:p>
            <a:pPr eaLnBrk="1" fontAlgn="auto" latinLnBrk="0" hangingPunct="1"/>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grpSp>
        <xdr:nvGrpSpPr>
          <xdr:cNvPr id="148" name="Group 19">
            <a:extLst>
              <a:ext uri="{FF2B5EF4-FFF2-40B4-BE49-F238E27FC236}">
                <a16:creationId xmlns:a16="http://schemas.microsoft.com/office/drawing/2014/main" id="{00000000-0008-0000-0400-000014000000}"/>
              </a:ext>
            </a:extLst>
          </xdr:cNvPr>
          <xdr:cNvGrpSpPr/>
        </xdr:nvGrpSpPr>
        <xdr:grpSpPr>
          <a:xfrm>
            <a:off x="168460" y="379878"/>
            <a:ext cx="518610" cy="408097"/>
            <a:chOff x="1238249" y="942977"/>
            <a:chExt cx="641567" cy="499849"/>
          </a:xfrm>
        </xdr:grpSpPr>
        <xdr:sp macro="" textlink="">
          <xdr:nvSpPr>
            <xdr:cNvPr id="149" name="Rectangle: Rounded Corners 27">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0" name="Graphic 28" descr="Home with solid fill">
              <a:hlinkClick xmlns:r="http://schemas.openxmlformats.org/officeDocument/2006/relationships" r:id="rId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grpSp>
        <xdr:nvGrpSpPr>
          <xdr:cNvPr id="151" name="Group 20">
            <a:extLst>
              <a:ext uri="{FF2B5EF4-FFF2-40B4-BE49-F238E27FC236}">
                <a16:creationId xmlns:a16="http://schemas.microsoft.com/office/drawing/2014/main" id="{00000000-0008-0000-0400-000015000000}"/>
              </a:ext>
            </a:extLst>
          </xdr:cNvPr>
          <xdr:cNvGrpSpPr/>
        </xdr:nvGrpSpPr>
        <xdr:grpSpPr>
          <a:xfrm>
            <a:off x="1258540" y="379878"/>
            <a:ext cx="1139309" cy="408097"/>
            <a:chOff x="1037919" y="109142"/>
            <a:chExt cx="1409428" cy="499849"/>
          </a:xfrm>
        </xdr:grpSpPr>
        <xdr:sp macro="" textlink="">
          <xdr:nvSpPr>
            <xdr:cNvPr id="152" name="Rectangle: Rounded Corners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805779" y="109142"/>
              <a:ext cx="641568"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3" name="Arrow: Right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1964499" y="212181"/>
              <a:ext cx="369952" cy="28823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1037919" y="109142"/>
              <a:ext cx="641566" cy="49984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5" name="Arrow: Right 26">
              <a:hlinkClick xmlns:r="http://schemas.openxmlformats.org/officeDocument/2006/relationships" r:id="rId5"/>
              <a:extLst>
                <a:ext uri="{FF2B5EF4-FFF2-40B4-BE49-F238E27FC236}">
                  <a16:creationId xmlns:a16="http://schemas.microsoft.com/office/drawing/2014/main" id="{00000000-0008-0000-0400-00001B000000}"/>
                </a:ext>
              </a:extLst>
            </xdr:cNvPr>
            <xdr:cNvSpPr/>
          </xdr:nvSpPr>
          <xdr:spPr>
            <a:xfrm rot="10800000">
              <a:off x="1173156" y="212181"/>
              <a:ext cx="369952" cy="28823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11</xdr:col>
      <xdr:colOff>330202</xdr:colOff>
      <xdr:row>24</xdr:row>
      <xdr:rowOff>76200</xdr:rowOff>
    </xdr:from>
    <xdr:to>
      <xdr:col>14</xdr:col>
      <xdr:colOff>3081237</xdr:colOff>
      <xdr:row>30</xdr:row>
      <xdr:rowOff>609598</xdr:rowOff>
    </xdr:to>
    <xdr:grpSp>
      <xdr:nvGrpSpPr>
        <xdr:cNvPr id="17" name="Ομάδα 7">
          <a:extLst>
            <a:ext uri="{FF2B5EF4-FFF2-40B4-BE49-F238E27FC236}">
              <a16:creationId xmlns:a16="http://schemas.microsoft.com/office/drawing/2014/main" id="{60B8EBF4-09C4-4A5F-9F73-69BF4550DE03}"/>
            </a:ext>
          </a:extLst>
        </xdr:cNvPr>
        <xdr:cNvGrpSpPr/>
      </xdr:nvGrpSpPr>
      <xdr:grpSpPr>
        <a:xfrm>
          <a:off x="20359916" y="10131879"/>
          <a:ext cx="6411357" cy="3200398"/>
          <a:chOff x="39817964" y="7689273"/>
          <a:chExt cx="6592969" cy="2444028"/>
        </a:xfrm>
      </xdr:grpSpPr>
      <xdr:sp macro="" textlink="">
        <xdr:nvSpPr>
          <xdr:cNvPr id="18" name="TextBox 3">
            <a:extLst>
              <a:ext uri="{FF2B5EF4-FFF2-40B4-BE49-F238E27FC236}">
                <a16:creationId xmlns:a16="http://schemas.microsoft.com/office/drawing/2014/main" id="{4C19A1D1-47C9-1D62-EAE1-04836D92E962}"/>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9" name="TextBox 9">
            <a:extLst>
              <a:ext uri="{FF2B5EF4-FFF2-40B4-BE49-F238E27FC236}">
                <a16:creationId xmlns:a16="http://schemas.microsoft.com/office/drawing/2014/main" id="{2A2AE5A6-A808-BA0E-4AF3-1766D602238A}"/>
              </a:ext>
            </a:extLst>
          </xdr:cNvPr>
          <xdr:cNvSpPr txBox="1"/>
        </xdr:nvSpPr>
        <xdr:spPr>
          <a:xfrm>
            <a:off x="39818479" y="7832432"/>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12</xdr:col>
      <xdr:colOff>2</xdr:colOff>
      <xdr:row>44</xdr:row>
      <xdr:rowOff>0</xdr:rowOff>
    </xdr:from>
    <xdr:to>
      <xdr:col>14</xdr:col>
      <xdr:colOff>3367893</xdr:colOff>
      <xdr:row>53</xdr:row>
      <xdr:rowOff>108857</xdr:rowOff>
    </xdr:to>
    <xdr:grpSp>
      <xdr:nvGrpSpPr>
        <xdr:cNvPr id="11" name="Ομάδα 10">
          <a:extLst>
            <a:ext uri="{FF2B5EF4-FFF2-40B4-BE49-F238E27FC236}">
              <a16:creationId xmlns:a16="http://schemas.microsoft.com/office/drawing/2014/main" id="{4157BED4-9825-49C8-9296-8F07DBFF22CB}"/>
            </a:ext>
          </a:extLst>
        </xdr:cNvPr>
        <xdr:cNvGrpSpPr/>
      </xdr:nvGrpSpPr>
      <xdr:grpSpPr>
        <a:xfrm>
          <a:off x="20505966" y="18301607"/>
          <a:ext cx="6551963" cy="3197679"/>
          <a:chOff x="39817964" y="7689273"/>
          <a:chExt cx="6705244" cy="3183799"/>
        </a:xfrm>
      </xdr:grpSpPr>
      <xdr:sp macro="" textlink="">
        <xdr:nvSpPr>
          <xdr:cNvPr id="12" name="TextBox 3">
            <a:extLst>
              <a:ext uri="{FF2B5EF4-FFF2-40B4-BE49-F238E27FC236}">
                <a16:creationId xmlns:a16="http://schemas.microsoft.com/office/drawing/2014/main" id="{2E085E47-F104-2D11-9817-3E294C566834}"/>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3" name="TextBox 12">
            <a:extLst>
              <a:ext uri="{FF2B5EF4-FFF2-40B4-BE49-F238E27FC236}">
                <a16:creationId xmlns:a16="http://schemas.microsoft.com/office/drawing/2014/main" id="{5457A663-375F-912C-5FA9-7BA78AE5F775}"/>
              </a:ext>
            </a:extLst>
          </xdr:cNvPr>
          <xdr:cNvSpPr txBox="1"/>
        </xdr:nvSpPr>
        <xdr:spPr>
          <a:xfrm>
            <a:off x="39930754" y="7814412"/>
            <a:ext cx="6592454" cy="3058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3599</xdr:colOff>
      <xdr:row>52</xdr:row>
      <xdr:rowOff>41729</xdr:rowOff>
    </xdr:to>
    <xdr:sp macro="" textlink="">
      <xdr:nvSpPr>
        <xdr:cNvPr id="4" name="Rectangle 11">
          <a:extLst>
            <a:ext uri="{FF2B5EF4-FFF2-40B4-BE49-F238E27FC236}">
              <a16:creationId xmlns:a16="http://schemas.microsoft.com/office/drawing/2014/main" id="{00000000-0008-0000-0500-000024000000}"/>
            </a:ext>
          </a:extLst>
        </xdr:cNvPr>
        <xdr:cNvSpPr/>
      </xdr:nvSpPr>
      <xdr:spPr>
        <a:xfrm>
          <a:off x="0" y="0"/>
          <a:ext cx="2746119" cy="219932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174720</xdr:colOff>
      <xdr:row>2</xdr:row>
      <xdr:rowOff>347190</xdr:rowOff>
    </xdr:from>
    <xdr:ext cx="2465066" cy="7557966"/>
    <xdr:sp macro="" textlink="">
      <xdr:nvSpPr>
        <xdr:cNvPr id="31" name="TextBox 12">
          <a:extLst>
            <a:ext uri="{FF2B5EF4-FFF2-40B4-BE49-F238E27FC236}">
              <a16:creationId xmlns:a16="http://schemas.microsoft.com/office/drawing/2014/main" id="{00000000-0008-0000-0500-000025000000}"/>
            </a:ext>
          </a:extLst>
        </xdr:cNvPr>
        <xdr:cNvSpPr txBox="1"/>
      </xdr:nvSpPr>
      <xdr:spPr>
        <a:xfrm>
          <a:off x="174720" y="954409"/>
          <a:ext cx="2465066" cy="7557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b="1" cap="all" baseline="0">
              <a:solidFill>
                <a:schemeClr val="bg1"/>
              </a:solidFill>
              <a:effectLst/>
              <a:latin typeface="+mn-lt"/>
              <a:ea typeface="+mn-ea"/>
              <a:cs typeface="+mn-cs"/>
            </a:rPr>
            <a:t>Exposición actual </a:t>
          </a:r>
          <a:r>
            <a:rPr lang="es-ES" sz="1100">
              <a:solidFill>
                <a:schemeClr val="bg1"/>
              </a:solidFill>
              <a:effectLst/>
              <a:latin typeface="+mn-lt"/>
              <a:ea typeface="+mn-ea"/>
              <a:cs typeface="+mn-cs"/>
            </a:rPr>
            <a:t>(teniendo en cuenta las condiciones climáticas actuales)</a:t>
          </a:r>
        </a:p>
        <a:p>
          <a:pPr lvl="0"/>
          <a:endParaRPr/>
        </a:p>
        <a:p>
          <a:pPr lvl="0"/>
          <a:r>
            <a:rPr lang="es-ES" sz="1100">
              <a:solidFill>
                <a:schemeClr val="bg1"/>
              </a:solidFill>
              <a:effectLst/>
              <a:latin typeface="+mn-lt"/>
              <a:ea typeface="+mn-ea"/>
              <a:cs typeface="+mn-cs"/>
            </a:rPr>
            <a:t>1. Use los cuadros 1.1</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1.2 para evaluar la exposición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temperaturas</a:t>
          </a:r>
          <a:r>
            <a:rPr lang="es-ES" sz="1100" baseline="0">
              <a:solidFill>
                <a:schemeClr val="bg1"/>
              </a:solidFill>
              <a:effectLst/>
              <a:latin typeface="+mn-lt"/>
              <a:ea typeface="+mn-ea"/>
              <a:cs typeface="+mn-cs"/>
            </a:rPr>
            <a:t> extremas e incendios forestales. </a:t>
          </a:r>
          <a:r>
            <a:rPr lang="es-ES" sz="1100">
              <a:solidFill>
                <a:schemeClr val="bg1"/>
              </a:solidFill>
              <a:effectLst/>
              <a:latin typeface="+mn-lt"/>
              <a:ea typeface="+mn-ea"/>
              <a:cs typeface="+mn-cs"/>
            </a:rPr>
            <a:t>Determine si las condiciones descritas en los cuadros son aplicables al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cuestión y calcule el respectivo nivel de exposición (bajo, medio o alto).</a:t>
          </a:r>
        </a:p>
        <a:p>
          <a:pPr lvl="0"/>
          <a:endParaRPr/>
        </a:p>
        <a:p>
          <a:pPr lvl="0"/>
          <a:r>
            <a:rPr lang="es-ES" sz="1100" b="1" cap="all" baseline="0">
              <a:solidFill>
                <a:schemeClr val="bg1"/>
              </a:solidFill>
              <a:effectLst/>
              <a:latin typeface="+mn-lt"/>
              <a:ea typeface="+mn-ea"/>
              <a:cs typeface="+mn-cs"/>
            </a:rPr>
            <a:t>Exposición futura</a:t>
          </a:r>
        </a:p>
        <a:p>
          <a:pPr lvl="0"/>
          <a:r>
            <a:rPr lang="es-ES" sz="1100">
              <a:solidFill>
                <a:schemeClr val="bg1"/>
              </a:solidFill>
              <a:effectLst/>
              <a:latin typeface="+mn-lt"/>
              <a:ea typeface="+mn-ea"/>
              <a:cs typeface="+mn-cs"/>
            </a:rPr>
            <a:t>2. Consulte las proyecciones climáticas regionales del IPCC (https://interactive-atlas.ipcc.ch) y observe cómo se prevé que cambien en el futuro los patrones de temperatura. </a:t>
          </a:r>
        </a:p>
        <a:p>
          <a:pPr lvl="0"/>
          <a:endParaRPr/>
        </a:p>
        <a:p>
          <a:pPr lvl="0"/>
          <a:r>
            <a:rPr lang="es-ES" sz="1100">
              <a:solidFill>
                <a:schemeClr val="bg1"/>
              </a:solidFill>
              <a:effectLst/>
              <a:latin typeface="+mn-lt"/>
              <a:ea typeface="+mn-ea"/>
              <a:cs typeface="+mn-cs"/>
            </a:rPr>
            <a:t>3. Siga las preguntas de sondeo del cuadro 1.3 para definir</a:t>
          </a:r>
          <a:r>
            <a:rPr lang="es-ES" sz="1100" baseline="0">
              <a:solidFill>
                <a:schemeClr val="bg1"/>
              </a:solidFill>
              <a:effectLst/>
              <a:latin typeface="+mn-lt"/>
              <a:ea typeface="+mn-ea"/>
              <a:cs typeface="+mn-cs"/>
            </a:rPr>
            <a:t> un</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de exposición actualizado (representativo de las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4. La puntuación máxima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(actual o futura) </a:t>
          </a:r>
          <a:r>
            <a:rPr lang="es-ES" sz="1100" baseline="0">
              <a:solidFill>
                <a:schemeClr val="bg1"/>
              </a:solidFill>
              <a:effectLst/>
              <a:latin typeface="+mn-lt"/>
              <a:ea typeface="+mn-ea"/>
              <a:cs typeface="+mn-cs"/>
            </a:rPr>
            <a:t>de cada peligro</a:t>
          </a:r>
          <a:r>
            <a:rPr lang="es-ES" sz="1100">
              <a:solidFill>
                <a:schemeClr val="bg1"/>
              </a:solidFill>
              <a:effectLst/>
              <a:latin typeface="+mn-lt"/>
              <a:ea typeface="+mn-ea"/>
              <a:cs typeface="+mn-cs"/>
            </a:rPr>
            <a:t> 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al paso 3 para que se tenga en cuenta en la evaluación preliminar de riesgos.</a:t>
          </a:r>
        </a:p>
      </xdr:txBody>
    </xdr:sp>
    <xdr:clientData/>
  </xdr:oneCellAnchor>
  <xdr:twoCellAnchor editAs="oneCell">
    <xdr:from>
      <xdr:col>0</xdr:col>
      <xdr:colOff>156557</xdr:colOff>
      <xdr:row>0</xdr:row>
      <xdr:rowOff>181122</xdr:rowOff>
    </xdr:from>
    <xdr:to>
      <xdr:col>0</xdr:col>
      <xdr:colOff>587742</xdr:colOff>
      <xdr:row>2</xdr:row>
      <xdr:rowOff>18577</xdr:rowOff>
    </xdr:to>
    <xdr:grpSp>
      <xdr:nvGrpSpPr>
        <xdr:cNvPr id="38" name="Group 13">
          <a:extLst>
            <a:ext uri="{FF2B5EF4-FFF2-40B4-BE49-F238E27FC236}">
              <a16:creationId xmlns:a16="http://schemas.microsoft.com/office/drawing/2014/main" id="{00000000-0008-0000-0500-000026000000}"/>
            </a:ext>
          </a:extLst>
        </xdr:cNvPr>
        <xdr:cNvGrpSpPr/>
      </xdr:nvGrpSpPr>
      <xdr:grpSpPr>
        <a:xfrm>
          <a:off x="156557" y="181122"/>
          <a:ext cx="431185" cy="444674"/>
          <a:chOff x="1238250" y="942975"/>
          <a:chExt cx="533400" cy="533400"/>
        </a:xfrm>
      </xdr:grpSpPr>
      <xdr:sp macro="" textlink="">
        <xdr:nvSpPr>
          <xdr:cNvPr id="39" name="Rectangle: Rounded Corners 21">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Graphic 22" descr="Home with solid fill">
            <a:hlinkClick xmlns:r="http://schemas.openxmlformats.org/officeDocument/2006/relationships" r:id="rId1"/>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1867384</xdr:colOff>
      <xdr:row>0</xdr:row>
      <xdr:rowOff>181122</xdr:rowOff>
    </xdr:from>
    <xdr:to>
      <xdr:col>0</xdr:col>
      <xdr:colOff>2298569</xdr:colOff>
      <xdr:row>2</xdr:row>
      <xdr:rowOff>18577</xdr:rowOff>
    </xdr:to>
    <xdr:sp macro="" textlink="">
      <xdr:nvSpPr>
        <xdr:cNvPr id="42" name="Rectangle: Rounded Corners 17">
          <a:hlinkClick xmlns:r="http://schemas.openxmlformats.org/officeDocument/2006/relationships" r:id="rId4"/>
          <a:extLst>
            <a:ext uri="{FF2B5EF4-FFF2-40B4-BE49-F238E27FC236}">
              <a16:creationId xmlns:a16="http://schemas.microsoft.com/office/drawing/2014/main" id="{00000000-0008-0000-0500-00002A000000}"/>
            </a:ext>
          </a:extLst>
        </xdr:cNvPr>
        <xdr:cNvSpPr/>
      </xdr:nvSpPr>
      <xdr:spPr>
        <a:xfrm>
          <a:off x="1867384" y="181122"/>
          <a:ext cx="431185" cy="443591"/>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1958658</xdr:colOff>
      <xdr:row>1</xdr:row>
      <xdr:rowOff>84522</xdr:rowOff>
    </xdr:from>
    <xdr:to>
      <xdr:col>0</xdr:col>
      <xdr:colOff>2207295</xdr:colOff>
      <xdr:row>1</xdr:row>
      <xdr:rowOff>340313</xdr:rowOff>
    </xdr:to>
    <xdr:sp macro="" textlink="">
      <xdr:nvSpPr>
        <xdr:cNvPr id="43" name="Arrow: Right 18">
          <a:hlinkClick xmlns:r="http://schemas.openxmlformats.org/officeDocument/2006/relationships" r:id="rId4"/>
          <a:extLst>
            <a:ext uri="{FF2B5EF4-FFF2-40B4-BE49-F238E27FC236}">
              <a16:creationId xmlns:a16="http://schemas.microsoft.com/office/drawing/2014/main" id="{00000000-0008-0000-0500-00002B000000}"/>
            </a:ext>
          </a:extLst>
        </xdr:cNvPr>
        <xdr:cNvSpPr/>
      </xdr:nvSpPr>
      <xdr:spPr>
        <a:xfrm>
          <a:off x="1958658" y="275022"/>
          <a:ext cx="248637" cy="25579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1246668</xdr:colOff>
      <xdr:row>0</xdr:row>
      <xdr:rowOff>181122</xdr:rowOff>
    </xdr:from>
    <xdr:to>
      <xdr:col>0</xdr:col>
      <xdr:colOff>1677853</xdr:colOff>
      <xdr:row>2</xdr:row>
      <xdr:rowOff>18577</xdr:rowOff>
    </xdr:to>
    <xdr:sp macro="" textlink="">
      <xdr:nvSpPr>
        <xdr:cNvPr id="44" name="Rectangle: Rounded Corners 19">
          <a:hlinkClick xmlns:r="http://schemas.openxmlformats.org/officeDocument/2006/relationships" r:id="rId5"/>
          <a:extLst>
            <a:ext uri="{FF2B5EF4-FFF2-40B4-BE49-F238E27FC236}">
              <a16:creationId xmlns:a16="http://schemas.microsoft.com/office/drawing/2014/main" id="{00000000-0008-0000-0500-00002C000000}"/>
            </a:ext>
          </a:extLst>
        </xdr:cNvPr>
        <xdr:cNvSpPr/>
      </xdr:nvSpPr>
      <xdr:spPr>
        <a:xfrm>
          <a:off x="1246668" y="181122"/>
          <a:ext cx="431185" cy="44359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1337941</xdr:colOff>
      <xdr:row>1</xdr:row>
      <xdr:rowOff>84522</xdr:rowOff>
    </xdr:from>
    <xdr:to>
      <xdr:col>0</xdr:col>
      <xdr:colOff>1586578</xdr:colOff>
      <xdr:row>1</xdr:row>
      <xdr:rowOff>340313</xdr:rowOff>
    </xdr:to>
    <xdr:sp macro="" textlink="">
      <xdr:nvSpPr>
        <xdr:cNvPr id="45" name="Arrow: Right 20">
          <a:hlinkClick xmlns:r="http://schemas.openxmlformats.org/officeDocument/2006/relationships" r:id="rId5"/>
          <a:extLst>
            <a:ext uri="{FF2B5EF4-FFF2-40B4-BE49-F238E27FC236}">
              <a16:creationId xmlns:a16="http://schemas.microsoft.com/office/drawing/2014/main" id="{00000000-0008-0000-0500-00002D000000}"/>
            </a:ext>
          </a:extLst>
        </xdr:cNvPr>
        <xdr:cNvSpPr/>
      </xdr:nvSpPr>
      <xdr:spPr>
        <a:xfrm rot="10800000">
          <a:off x="1337941" y="275022"/>
          <a:ext cx="248637" cy="25579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276111</xdr:colOff>
      <xdr:row>19</xdr:row>
      <xdr:rowOff>143700</xdr:rowOff>
    </xdr:from>
    <xdr:to>
      <xdr:col>0</xdr:col>
      <xdr:colOff>2462326</xdr:colOff>
      <xdr:row>20</xdr:row>
      <xdr:rowOff>90828</xdr:rowOff>
    </xdr:to>
    <xdr:sp macro="" textlink="">
      <xdr:nvSpPr>
        <xdr:cNvPr id="8" name="TextBox 15">
          <a:extLst>
            <a:ext uri="{FF2B5EF4-FFF2-40B4-BE49-F238E27FC236}">
              <a16:creationId xmlns:a16="http://schemas.microsoft.com/office/drawing/2014/main" id="{00000000-0008-0000-0500-00002E000000}"/>
            </a:ext>
          </a:extLst>
        </xdr:cNvPr>
        <xdr:cNvSpPr txBox="1"/>
      </xdr:nvSpPr>
      <xdr:spPr>
        <a:xfrm>
          <a:off x="276111" y="8787638"/>
          <a:ext cx="2186215" cy="435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editAs="oneCell">
    <xdr:from>
      <xdr:col>0</xdr:col>
      <xdr:colOff>269671</xdr:colOff>
      <xdr:row>20</xdr:row>
      <xdr:rowOff>105758</xdr:rowOff>
    </xdr:from>
    <xdr:to>
      <xdr:col>0</xdr:col>
      <xdr:colOff>2514487</xdr:colOff>
      <xdr:row>26</xdr:row>
      <xdr:rowOff>1309306</xdr:rowOff>
    </xdr:to>
    <xdr:pic>
      <xdr:nvPicPr>
        <xdr:cNvPr id="9" name="Picture 1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269671" y="9237852"/>
          <a:ext cx="2244816" cy="2918048"/>
        </a:xfrm>
        <a:prstGeom prst="rect">
          <a:avLst/>
        </a:prstGeom>
      </xdr:spPr>
    </xdr:pic>
    <xdr:clientData/>
  </xdr:twoCellAnchor>
  <xdr:twoCellAnchor>
    <xdr:from>
      <xdr:col>18</xdr:col>
      <xdr:colOff>158750</xdr:colOff>
      <xdr:row>31</xdr:row>
      <xdr:rowOff>269875</xdr:rowOff>
    </xdr:from>
    <xdr:to>
      <xdr:col>29</xdr:col>
      <xdr:colOff>63500</xdr:colOff>
      <xdr:row>39</xdr:row>
      <xdr:rowOff>107156</xdr:rowOff>
    </xdr:to>
    <xdr:sp macro="" textlink="">
      <xdr:nvSpPr>
        <xdr:cNvPr id="2" name="TextBox 3">
          <a:extLst>
            <a:ext uri="{FF2B5EF4-FFF2-40B4-BE49-F238E27FC236}">
              <a16:creationId xmlns:a16="http://schemas.microsoft.com/office/drawing/2014/main" id="{3FC7C332-183C-4546-823F-02B1A7250A18}"/>
            </a:ext>
          </a:extLst>
        </xdr:cNvPr>
        <xdr:cNvSpPr txBox="1"/>
      </xdr:nvSpPr>
      <xdr:spPr>
        <a:xfrm>
          <a:off x="16494125" y="14533563"/>
          <a:ext cx="6584156" cy="2611437"/>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oneCellAnchor>
    <xdr:from>
      <xdr:col>18</xdr:col>
      <xdr:colOff>333735</xdr:colOff>
      <xdr:row>31</xdr:row>
      <xdr:rowOff>313532</xdr:rowOff>
    </xdr:from>
    <xdr:ext cx="6147234" cy="2675220"/>
    <xdr:sp macro="" textlink="">
      <xdr:nvSpPr>
        <xdr:cNvPr id="3" name="TextBox 2">
          <a:hlinkClick xmlns:r="http://schemas.openxmlformats.org/officeDocument/2006/relationships" r:id="rId8"/>
          <a:extLst>
            <a:ext uri="{FF2B5EF4-FFF2-40B4-BE49-F238E27FC236}">
              <a16:creationId xmlns:a16="http://schemas.microsoft.com/office/drawing/2014/main" id="{9074D41D-0AA8-4282-8453-359709A7CCEF}"/>
            </a:ext>
          </a:extLst>
        </xdr:cNvPr>
        <xdr:cNvSpPr txBox="1"/>
      </xdr:nvSpPr>
      <xdr:spPr>
        <a:xfrm>
          <a:off x="16669110" y="14577220"/>
          <a:ext cx="6147234" cy="2675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200" b="1" i="0" u="none" strike="noStrike" baseline="0">
              <a:solidFill>
                <a:schemeClr val="tx2"/>
              </a:solidFill>
              <a:effectLst/>
              <a:latin typeface="+mn-lt"/>
              <a:ea typeface="+mn-ea"/>
              <a:cs typeface="+mn-cs"/>
            </a:rPr>
            <a:t>CÓMO UTILIZAR EL ATLAS INTERACTIVO DEL IPCC </a:t>
          </a:r>
          <a:r>
            <a:rPr lang="es-ES" sz="1100" b="1" i="0" baseline="0">
              <a:solidFill>
                <a:srgbClr val="44546A"/>
              </a:solidFill>
              <a:effectLst/>
              <a:latin typeface="+mn-lt"/>
              <a:ea typeface="+mn-ea"/>
              <a:cs typeface="+mn-cs"/>
            </a:rPr>
            <a:t>para calcular un multiplicador del cambio climático</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1. Haga clic en el enlace: </a:t>
          </a:r>
          <a:r>
            <a:rPr lang="es-ES" sz="1200" b="1" i="0" u="none" strike="noStrike" baseline="0">
              <a:solidFill>
                <a:schemeClr val="tx2"/>
              </a:solidFill>
              <a:latin typeface="+mn-lt"/>
              <a:ea typeface="+mn-ea"/>
              <a:cs typeface="+mn-cs"/>
            </a:rPr>
            <a:t>https://interactive-atlas.ipcc.ch</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2. Elija </a:t>
          </a:r>
          <a:r>
            <a:rPr lang="es-ES" sz="1200" b="1" i="0" u="none" strike="noStrike" baseline="0">
              <a:solidFill>
                <a:schemeClr val="tx2"/>
              </a:solidFill>
              <a:latin typeface="+mn-lt"/>
              <a:ea typeface="+mn-ea"/>
              <a:cs typeface="+mn-cs"/>
            </a:rPr>
            <a:t>Síntesis regional.</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3. En la esquina superior izquierda de la página, seleccione la pestaña </a:t>
          </a:r>
          <a:r>
            <a:rPr lang="es-ES" sz="1200" b="1" i="0" u="none" strike="noStrike" baseline="0">
              <a:solidFill>
                <a:schemeClr val="tx2"/>
              </a:solidFill>
              <a:latin typeface="+mn-lt"/>
              <a:ea typeface="+mn-ea"/>
              <a:cs typeface="+mn-cs"/>
            </a:rPr>
            <a:t>Regiones.</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4. En la sección </a:t>
          </a:r>
          <a:r>
            <a:rPr lang="es-ES" sz="1200" b="1" i="0" u="none" strike="noStrike" baseline="0">
              <a:solidFill>
                <a:schemeClr val="tx2"/>
              </a:solidFill>
              <a:latin typeface="+mn-lt"/>
              <a:ea typeface="+mn-ea"/>
              <a:cs typeface="+mn-cs"/>
            </a:rPr>
            <a:t>Europa</a:t>
          </a:r>
          <a:r>
            <a:rPr lang="es-ES" sz="1200" b="0" i="0" u="none" strike="noStrike" baseline="0">
              <a:solidFill>
                <a:schemeClr val="tx2"/>
              </a:solidFill>
              <a:latin typeface="+mn-lt"/>
              <a:ea typeface="+mn-ea"/>
              <a:cs typeface="+mn-cs"/>
            </a:rPr>
            <a:t>, especifique el subsistema regional aplicable al proyecto en cuestión.</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5. Las proyecciones climáticas regionales aparecerán a la derecha. Explore la información facilitada para obtener la tendencia futura del </a:t>
          </a:r>
          <a:r>
            <a:rPr lang="es-ES" sz="1200" b="1" i="0" u="none" strike="noStrike" baseline="0">
              <a:solidFill>
                <a:schemeClr val="tx2"/>
              </a:solidFill>
              <a:latin typeface="+mn-lt"/>
              <a:ea typeface="+mn-ea"/>
              <a:cs typeface="+mn-cs"/>
            </a:rPr>
            <a:t>factor de estrés climático solicitado.  </a:t>
          </a:r>
        </a:p>
        <a:p>
          <a:pPr marL="0" indent="0" algn="l">
            <a:spcAft>
              <a:spcPts val="1200"/>
            </a:spcAft>
            <a:buSzPct val="150000"/>
            <a:buFont typeface="Arial" panose="020B0604020202020204" pitchFamily="34" charset="0"/>
            <a:buNone/>
          </a:pPr>
          <a:endParaRPr/>
        </a:p>
      </xdr:txBody>
    </xdr:sp>
    <xdr:clientData/>
  </xdr:oneCellAnchor>
  <xdr:twoCellAnchor>
    <xdr:from>
      <xdr:col>17</xdr:col>
      <xdr:colOff>15875</xdr:colOff>
      <xdr:row>40</xdr:row>
      <xdr:rowOff>54840</xdr:rowOff>
    </xdr:from>
    <xdr:to>
      <xdr:col>17</xdr:col>
      <xdr:colOff>477693</xdr:colOff>
      <xdr:row>40</xdr:row>
      <xdr:rowOff>54840</xdr:rowOff>
    </xdr:to>
    <xdr:cxnSp macro="">
      <xdr:nvCxnSpPr>
        <xdr:cNvPr id="5" name="Ευθύγραμμο βέλος σύνδεσης 4">
          <a:extLst>
            <a:ext uri="{FF2B5EF4-FFF2-40B4-BE49-F238E27FC236}">
              <a16:creationId xmlns:a16="http://schemas.microsoft.com/office/drawing/2014/main" id="{6482EB9E-6563-4FDC-9AFA-6BBE02CBC15D}"/>
            </a:ext>
          </a:extLst>
        </xdr:cNvPr>
        <xdr:cNvCxnSpPr/>
      </xdr:nvCxnSpPr>
      <xdr:spPr>
        <a:xfrm flipH="1">
          <a:off x="16065500" y="15786965"/>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460375</xdr:colOff>
      <xdr:row>35</xdr:row>
      <xdr:rowOff>31750</xdr:rowOff>
    </xdr:from>
    <xdr:to>
      <xdr:col>17</xdr:col>
      <xdr:colOff>460375</xdr:colOff>
      <xdr:row>40</xdr:row>
      <xdr:rowOff>60613</xdr:rowOff>
    </xdr:to>
    <xdr:cxnSp macro="">
      <xdr:nvCxnSpPr>
        <xdr:cNvPr id="6" name="Ευθεία γραμμή σύνδεσης 5">
          <a:extLst>
            <a:ext uri="{FF2B5EF4-FFF2-40B4-BE49-F238E27FC236}">
              <a16:creationId xmlns:a16="http://schemas.microsoft.com/office/drawing/2014/main" id="{2F46005C-32D5-4A8E-AC30-339AB1218144}"/>
            </a:ext>
          </a:extLst>
        </xdr:cNvPr>
        <xdr:cNvCxnSpPr/>
      </xdr:nvCxnSpPr>
      <xdr:spPr>
        <a:xfrm flipV="1">
          <a:off x="16510000" y="14049375"/>
          <a:ext cx="0" cy="1743363"/>
        </a:xfrm>
        <a:prstGeom prst="line">
          <a:avLst/>
        </a:prstGeom>
        <a:ln w="28575">
          <a:solidFill>
            <a:srgbClr val="1F4E7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471920</xdr:colOff>
      <xdr:row>35</xdr:row>
      <xdr:rowOff>43296</xdr:rowOff>
    </xdr:from>
    <xdr:to>
      <xdr:col>18</xdr:col>
      <xdr:colOff>56284</xdr:colOff>
      <xdr:row>35</xdr:row>
      <xdr:rowOff>43296</xdr:rowOff>
    </xdr:to>
    <xdr:cxnSp macro="">
      <xdr:nvCxnSpPr>
        <xdr:cNvPr id="7" name="Ευθεία γραμμή σύνδεσης 6">
          <a:extLst>
            <a:ext uri="{FF2B5EF4-FFF2-40B4-BE49-F238E27FC236}">
              <a16:creationId xmlns:a16="http://schemas.microsoft.com/office/drawing/2014/main" id="{B63E94C0-BCAF-47B3-8A48-F5240B190869}"/>
            </a:ext>
          </a:extLst>
        </xdr:cNvPr>
        <xdr:cNvCxnSpPr/>
      </xdr:nvCxnSpPr>
      <xdr:spPr>
        <a:xfrm>
          <a:off x="16521545" y="14060921"/>
          <a:ext cx="219364" cy="0"/>
        </a:xfrm>
        <a:prstGeom prst="line">
          <a:avLst/>
        </a:prstGeom>
        <a:ln w="28575">
          <a:solidFill>
            <a:srgbClr val="1F4E7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43</xdr:row>
      <xdr:rowOff>236785</xdr:rowOff>
    </xdr:to>
    <xdr:sp macro="" textlink="">
      <xdr:nvSpPr>
        <xdr:cNvPr id="2" name="Rectangle 6">
          <a:extLst>
            <a:ext uri="{FF2B5EF4-FFF2-40B4-BE49-F238E27FC236}">
              <a16:creationId xmlns:a16="http://schemas.microsoft.com/office/drawing/2014/main" id="{8EA870DF-5B75-4676-8D0E-B7AA7BB3CDC1}"/>
            </a:ext>
          </a:extLst>
        </xdr:cNvPr>
        <xdr:cNvSpPr/>
      </xdr:nvSpPr>
      <xdr:spPr>
        <a:xfrm>
          <a:off x="0" y="0"/>
          <a:ext cx="2667040" cy="32404071"/>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147545</xdr:colOff>
      <xdr:row>2</xdr:row>
      <xdr:rowOff>302422</xdr:rowOff>
    </xdr:from>
    <xdr:to>
      <xdr:col>1</xdr:col>
      <xdr:colOff>577</xdr:colOff>
      <xdr:row>20</xdr:row>
      <xdr:rowOff>23091</xdr:rowOff>
    </xdr:to>
    <xdr:sp macro="" textlink="">
      <xdr:nvSpPr>
        <xdr:cNvPr id="3" name="TextBox 7">
          <a:extLst>
            <a:ext uri="{FF2B5EF4-FFF2-40B4-BE49-F238E27FC236}">
              <a16:creationId xmlns:a16="http://schemas.microsoft.com/office/drawing/2014/main" id="{47F3E33F-05BD-4452-A0E6-7A843A5CE9F0}"/>
            </a:ext>
          </a:extLst>
        </xdr:cNvPr>
        <xdr:cNvSpPr txBox="1"/>
      </xdr:nvSpPr>
      <xdr:spPr>
        <a:xfrm>
          <a:off x="147545" y="905672"/>
          <a:ext cx="2577182" cy="16173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las temperaturas extremas y a los incendios forestales.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 COMPONENTE/</a:t>
          </a:r>
          <a:r>
            <a:rPr lang="es-ES" sz="1100" b="1" baseline="0">
              <a:solidFill>
                <a:schemeClr val="bg1"/>
              </a:solidFill>
              <a:effectLst/>
              <a:latin typeface="+mn-lt"/>
              <a:ea typeface="+mn-ea"/>
              <a:cs typeface="+mn-cs"/>
            </a:rPr>
            <a:t>PROCESO</a:t>
          </a:r>
          <a:r>
            <a:rPr lang="es-ES" sz="1100" b="1">
              <a:solidFill>
                <a:schemeClr val="bg1"/>
              </a:solidFill>
              <a:effectLst/>
              <a:latin typeface="+mn-lt"/>
              <a:ea typeface="+mn-ea"/>
              <a:cs typeface="+mn-cs"/>
            </a:rPr>
            <a:t> </a:t>
          </a:r>
        </a:p>
        <a:p>
          <a:pPr eaLnBrk="1" fontAlgn="auto" latinLnBrk="0" hangingPunct="1"/>
          <a:endParaRPr/>
        </a:p>
        <a:p>
          <a:pPr lvl="0"/>
          <a:r>
            <a:rPr lang="es-ES" sz="1100" b="0">
              <a:solidFill>
                <a:schemeClr val="bg1"/>
              </a:solidFill>
              <a:effectLst/>
              <a:latin typeface="+mn-lt"/>
              <a:ea typeface="+mn-ea"/>
              <a:cs typeface="+mn-cs"/>
            </a:rPr>
            <a:t>1. La selección de instalaciones</a:t>
          </a:r>
          <a:r>
            <a:rPr lang="es-ES" sz="1100" b="0" baseline="0">
              <a:solidFill>
                <a:schemeClr val="bg1"/>
              </a:solidFill>
              <a:effectLst/>
              <a:latin typeface="+mn-lt"/>
              <a:ea typeface="+mn-ea"/>
              <a:cs typeface="+mn-cs"/>
            </a:rPr>
            <a:t> se transfiere automáticamente aquí de la evaluación anterior.  Para cambiar su selección, utilice el menú desplegable de la pestaña Water-Step 2.. </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a:t>
          </a:r>
          <a:r>
            <a:rPr lang="es-ES" sz="1100" baseline="0">
              <a:solidFill>
                <a:schemeClr val="bg1"/>
              </a:solidFill>
              <a:effectLst/>
              <a:latin typeface="+mn-lt"/>
              <a:ea typeface="+mn-ea"/>
              <a:cs typeface="+mn-cs"/>
            </a:rPr>
            <a:t> teniendo en cuenta también las interdependencias del proyecto con sistemas de infraestructuras externos (p. ej., redes de carreteras y de electricidad).</a:t>
          </a:r>
        </a:p>
        <a:p>
          <a:pPr lvl="0"/>
          <a:endParaRPr/>
        </a:p>
        <a:p>
          <a:pPr lvl="0"/>
          <a:r>
            <a:rPr lang="es-ES" sz="1100">
              <a:solidFill>
                <a:schemeClr val="bg1"/>
              </a:solidFill>
              <a:effectLst/>
              <a:latin typeface="+mn-lt"/>
              <a:ea typeface="+mn-ea"/>
              <a:cs typeface="+mn-cs"/>
            </a:rPr>
            <a:t>3. Valore la sensibilidad al calor extremo</a:t>
          </a:r>
          <a:r>
            <a:rPr lang="es-ES" sz="1100" baseline="0">
              <a:solidFill>
                <a:schemeClr val="bg1"/>
              </a:solidFill>
              <a:effectLst/>
              <a:latin typeface="+mn-lt"/>
              <a:ea typeface="+mn-ea"/>
              <a:cs typeface="+mn-cs"/>
            </a:rPr>
            <a:t> y a cambios de temperatura crónicos </a:t>
          </a:r>
          <a:r>
            <a:rPr lang="es-ES" sz="1100">
              <a:solidFill>
                <a:schemeClr val="bg1"/>
              </a:solidFill>
              <a:effectLst/>
              <a:latin typeface="+mn-lt"/>
              <a:ea typeface="+mn-ea"/>
              <a:cs typeface="+mn-cs"/>
            </a:rPr>
            <a:t>de cada componente/proceso </a:t>
          </a:r>
          <a:r>
            <a:rPr lang="es-ES" sz="1100" baseline="0">
              <a:solidFill>
                <a:schemeClr val="bg1"/>
              </a:solidFill>
              <a:effectLst/>
              <a:latin typeface="+mn-lt"/>
              <a:ea typeface="+mn-ea"/>
              <a:cs typeface="+mn-cs"/>
            </a:rPr>
            <a:t>«activo» </a:t>
          </a:r>
          <a:r>
            <a:rPr lang="es-ES" sz="1100">
              <a:solidFill>
                <a:schemeClr val="bg1"/>
              </a:solidFill>
              <a:effectLst/>
              <a:latin typeface="+mn-lt"/>
              <a:ea typeface="+mn-ea"/>
              <a:cs typeface="+mn-cs"/>
            </a:rPr>
            <a:t>respondiendo a las preguntas P2.1 a P2.4.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P2.5 a P2.7 para determinar la «capacidad de adaptación» del componente al</a:t>
          </a:r>
          <a:r>
            <a:rPr lang="es-ES" sz="1100" baseline="0">
              <a:solidFill>
                <a:schemeClr val="bg1"/>
              </a:solidFill>
              <a:effectLst/>
              <a:latin typeface="+mn-lt"/>
              <a:ea typeface="+mn-ea"/>
              <a:cs typeface="+mn-cs"/>
            </a:rPr>
            <a:t> calor extremo y a cambios de temperatura crónicos</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lvl="0"/>
          <a:endParaRPr/>
        </a:p>
        <a:p>
          <a:pPr lvl="0"/>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Repita el proceso para los peligros restantes. Responda a las preguntas P2.8 a P2.11 para evaluar la sensibilidad de cada componente al «</a:t>
          </a:r>
          <a:r>
            <a:rPr lang="es-ES" sz="1100" baseline="0">
              <a:solidFill>
                <a:schemeClr val="bg1"/>
              </a:solidFill>
              <a:effectLst/>
              <a:latin typeface="+mn-lt"/>
              <a:ea typeface="+mn-ea"/>
              <a:cs typeface="+mn-cs"/>
            </a:rPr>
            <a:t>frío extremo</a:t>
          </a:r>
          <a:r>
            <a:rPr lang="es-ES" sz="1100">
              <a:solidFill>
                <a:schemeClr val="bg1"/>
              </a:solidFill>
              <a:effectLst/>
              <a:latin typeface="+mn-lt"/>
              <a:ea typeface="+mn-ea"/>
              <a:cs typeface="+mn-cs"/>
            </a:rPr>
            <a:t>». Pase a las preguntas P2.12 a P2.15 para evaluar la capacidad de adaptación del componente al </a:t>
          </a:r>
          <a:r>
            <a:rPr lang="es-ES" sz="1100" baseline="0">
              <a:solidFill>
                <a:schemeClr val="bg1"/>
              </a:solidFill>
              <a:effectLst/>
              <a:latin typeface="+mn-lt"/>
              <a:ea typeface="+mn-ea"/>
              <a:cs typeface="+mn-cs"/>
            </a:rPr>
            <a:t>mismo peligro</a:t>
          </a:r>
          <a:r>
            <a:rPr lang="es-ES" sz="1100">
              <a:solidFill>
                <a:schemeClr val="bg1"/>
              </a:solidFill>
              <a:effectLst/>
              <a:latin typeface="+mn-lt"/>
              <a:ea typeface="+mn-ea"/>
              <a:cs typeface="+mn-cs"/>
            </a:rPr>
            <a:t>. Responda a las preguntas P2.16 a P2.18 y P2.19</a:t>
          </a:r>
          <a:r>
            <a:rPr lang="es-ES" sz="1100" baseline="0">
              <a:solidFill>
                <a:schemeClr val="bg1"/>
              </a:solidFill>
              <a:effectLst/>
              <a:latin typeface="+mn-lt"/>
              <a:ea typeface="+mn-ea"/>
              <a:cs typeface="+mn-cs"/>
            </a:rPr>
            <a:t> a </a:t>
          </a:r>
          <a:r>
            <a:rPr lang="es-ES" sz="1100">
              <a:solidFill>
                <a:schemeClr val="bg1"/>
              </a:solidFill>
              <a:effectLst/>
              <a:latin typeface="+mn-lt"/>
              <a:ea typeface="+mn-ea"/>
              <a:cs typeface="+mn-cs"/>
            </a:rPr>
            <a:t>P2.22</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para evaluar la sensibilidad y la capacidad de adaptación de los </a:t>
          </a:r>
          <a:r>
            <a:rPr lang="es-ES" sz="1100" baseline="0">
              <a:solidFill>
                <a:schemeClr val="bg1"/>
              </a:solidFill>
              <a:effectLst/>
              <a:latin typeface="+mn-lt"/>
              <a:ea typeface="+mn-ea"/>
              <a:cs typeface="+mn-cs"/>
            </a:rPr>
            <a:t> distintos componentes a los incendios forestales.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7.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xdr:txBody>
    </xdr:sp>
    <xdr:clientData/>
  </xdr:two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5E7451D6-C49B-4CA8-A348-95373FA95154}"/>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39DB3354-BEFF-B98D-1D1C-794BBD5780FD}"/>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C1E2DCD5-54BB-0202-43F2-2EA312037F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14968</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B4260506-C898-98C8-C25E-8186E1DF8CDD}"/>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81144E36-C268-B612-A054-A7E42A1F003C}"/>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14968</xdr:rowOff>
    </xdr:to>
    <xdr:sp macro="" textlink="">
      <xdr:nvSpPr>
        <xdr:cNvPr id="10" name="Rectangle: Rounded Corners 17">
          <a:hlinkClick xmlns:r="http://schemas.openxmlformats.org/officeDocument/2006/relationships" r:id="rId6"/>
          <a:extLst>
            <a:ext uri="{FF2B5EF4-FFF2-40B4-BE49-F238E27FC236}">
              <a16:creationId xmlns:a16="http://schemas.microsoft.com/office/drawing/2014/main" id="{F67C6311-7F73-B415-C84A-6E0024B2C922}"/>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11" name="Arrow: Right 18">
          <a:hlinkClick xmlns:r="http://schemas.openxmlformats.org/officeDocument/2006/relationships" r:id="rId7"/>
          <a:extLst>
            <a:ext uri="{FF2B5EF4-FFF2-40B4-BE49-F238E27FC236}">
              <a16:creationId xmlns:a16="http://schemas.microsoft.com/office/drawing/2014/main" id="{88244214-2758-A0C0-6F0A-187A694C1B72}"/>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19</xdr:row>
      <xdr:rowOff>1005277</xdr:rowOff>
    </xdr:from>
    <xdr:to>
      <xdr:col>0</xdr:col>
      <xdr:colOff>2551545</xdr:colOff>
      <xdr:row>20</xdr:row>
      <xdr:rowOff>198333</xdr:rowOff>
    </xdr:to>
    <xdr:sp macro="" textlink="">
      <xdr:nvSpPr>
        <xdr:cNvPr id="12" name="TextBox 10">
          <a:extLst>
            <a:ext uri="{FF2B5EF4-FFF2-40B4-BE49-F238E27FC236}">
              <a16:creationId xmlns:a16="http://schemas.microsoft.com/office/drawing/2014/main" id="{7854C15A-F9FB-4262-9EB2-9CA5F82E33D9}"/>
            </a:ext>
          </a:extLst>
        </xdr:cNvPr>
        <xdr:cNvSpPr txBox="1"/>
      </xdr:nvSpPr>
      <xdr:spPr>
        <a:xfrm>
          <a:off x="0" y="16775956"/>
          <a:ext cx="2551545" cy="458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138133</xdr:colOff>
      <xdr:row>20</xdr:row>
      <xdr:rowOff>219362</xdr:rowOff>
    </xdr:from>
    <xdr:to>
      <xdr:col>0</xdr:col>
      <xdr:colOff>2585441</xdr:colOff>
      <xdr:row>24</xdr:row>
      <xdr:rowOff>586690</xdr:rowOff>
    </xdr:to>
    <xdr:pic>
      <xdr:nvPicPr>
        <xdr:cNvPr id="13" name="Picture 11">
          <a:extLst>
            <a:ext uri="{FF2B5EF4-FFF2-40B4-BE49-F238E27FC236}">
              <a16:creationId xmlns:a16="http://schemas.microsoft.com/office/drawing/2014/main" id="{A1A9C008-A54D-497C-B51D-4463DEC0D0F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38133" y="17255505"/>
          <a:ext cx="2447308" cy="2598899"/>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14" name="Βέλος: Κάτω 13">
          <a:extLst>
            <a:ext uri="{FF2B5EF4-FFF2-40B4-BE49-F238E27FC236}">
              <a16:creationId xmlns:a16="http://schemas.microsoft.com/office/drawing/2014/main" id="{3C29E8D1-3A68-481B-A306-BF5B5F3F62D1}"/>
            </a:ext>
          </a:extLst>
        </xdr:cNvPr>
        <xdr:cNvSpPr/>
      </xdr:nvSpPr>
      <xdr:spPr>
        <a:xfrm>
          <a:off x="7232238" y="35220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552740</xdr:colOff>
      <xdr:row>52</xdr:row>
      <xdr:rowOff>260597</xdr:rowOff>
    </xdr:from>
    <xdr:to>
      <xdr:col>18</xdr:col>
      <xdr:colOff>734168</xdr:colOff>
      <xdr:row>52</xdr:row>
      <xdr:rowOff>542430</xdr:rowOff>
    </xdr:to>
    <xdr:sp macro="" textlink="">
      <xdr:nvSpPr>
        <xdr:cNvPr id="15" name="Βέλος: Κάτω 14">
          <a:extLst>
            <a:ext uri="{FF2B5EF4-FFF2-40B4-BE49-F238E27FC236}">
              <a16:creationId xmlns:a16="http://schemas.microsoft.com/office/drawing/2014/main" id="{AD27CEB0-EDB3-4E45-BCC9-4EBD9BD8EFAD}"/>
            </a:ext>
          </a:extLst>
        </xdr:cNvPr>
        <xdr:cNvSpPr/>
      </xdr:nvSpPr>
      <xdr:spPr>
        <a:xfrm>
          <a:off x="35052290" y="344553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411307</xdr:colOff>
      <xdr:row>52</xdr:row>
      <xdr:rowOff>249628</xdr:rowOff>
    </xdr:from>
    <xdr:to>
      <xdr:col>19</xdr:col>
      <xdr:colOff>592735</xdr:colOff>
      <xdr:row>52</xdr:row>
      <xdr:rowOff>531461</xdr:rowOff>
    </xdr:to>
    <xdr:sp macro="" textlink="">
      <xdr:nvSpPr>
        <xdr:cNvPr id="16" name="Βέλος: Κάτω 15">
          <a:extLst>
            <a:ext uri="{FF2B5EF4-FFF2-40B4-BE49-F238E27FC236}">
              <a16:creationId xmlns:a16="http://schemas.microsoft.com/office/drawing/2014/main" id="{9229F83B-85ED-480B-9DF8-2D234FE66D1F}"/>
            </a:ext>
          </a:extLst>
        </xdr:cNvPr>
        <xdr:cNvSpPr/>
      </xdr:nvSpPr>
      <xdr:spPr>
        <a:xfrm>
          <a:off x="35463307" y="344570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22</xdr:col>
      <xdr:colOff>88241</xdr:colOff>
      <xdr:row>5</xdr:row>
      <xdr:rowOff>612733</xdr:rowOff>
    </xdr:from>
    <xdr:to>
      <xdr:col>22</xdr:col>
      <xdr:colOff>545439</xdr:colOff>
      <xdr:row>6</xdr:row>
      <xdr:rowOff>229579</xdr:rowOff>
    </xdr:to>
    <xdr:grpSp>
      <xdr:nvGrpSpPr>
        <xdr:cNvPr id="17" name="Ομάδα 16">
          <a:extLst>
            <a:ext uri="{FF2B5EF4-FFF2-40B4-BE49-F238E27FC236}">
              <a16:creationId xmlns:a16="http://schemas.microsoft.com/office/drawing/2014/main" id="{27B1A22A-59C8-416D-96BB-D2EDC703C27A}"/>
            </a:ext>
          </a:extLst>
        </xdr:cNvPr>
        <xdr:cNvGrpSpPr/>
      </xdr:nvGrpSpPr>
      <xdr:grpSpPr>
        <a:xfrm>
          <a:off x="36596205" y="2463304"/>
          <a:ext cx="457198" cy="242775"/>
          <a:chOff x="5087007" y="3111062"/>
          <a:chExt cx="457198" cy="231228"/>
        </a:xfrm>
        <a:solidFill>
          <a:srgbClr val="930352"/>
        </a:solidFill>
      </xdr:grpSpPr>
      <xdr:sp macro="" textlink="">
        <xdr:nvSpPr>
          <xdr:cNvPr id="18" name="Βέλος: Διάσημα 17">
            <a:extLst>
              <a:ext uri="{FF2B5EF4-FFF2-40B4-BE49-F238E27FC236}">
                <a16:creationId xmlns:a16="http://schemas.microsoft.com/office/drawing/2014/main" id="{26377C92-1206-AF9A-101F-EED50D7CFF2B}"/>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9" name="Βέλος: Διάσημα 18">
            <a:extLst>
              <a:ext uri="{FF2B5EF4-FFF2-40B4-BE49-F238E27FC236}">
                <a16:creationId xmlns:a16="http://schemas.microsoft.com/office/drawing/2014/main" id="{8A71CB10-4D0C-203D-28CB-2A6EDDD3454C}"/>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44</xdr:col>
      <xdr:colOff>0</xdr:colOff>
      <xdr:row>6</xdr:row>
      <xdr:rowOff>0</xdr:rowOff>
    </xdr:from>
    <xdr:to>
      <xdr:col>44</xdr:col>
      <xdr:colOff>457198</xdr:colOff>
      <xdr:row>6</xdr:row>
      <xdr:rowOff>233703</xdr:rowOff>
    </xdr:to>
    <xdr:grpSp>
      <xdr:nvGrpSpPr>
        <xdr:cNvPr id="20" name="Ομάδα 19">
          <a:extLst>
            <a:ext uri="{FF2B5EF4-FFF2-40B4-BE49-F238E27FC236}">
              <a16:creationId xmlns:a16="http://schemas.microsoft.com/office/drawing/2014/main" id="{3C25B8DE-1896-44F1-90F3-B73DD2E85158}"/>
            </a:ext>
          </a:extLst>
        </xdr:cNvPr>
        <xdr:cNvGrpSpPr/>
      </xdr:nvGrpSpPr>
      <xdr:grpSpPr>
        <a:xfrm>
          <a:off x="69287571" y="2476500"/>
          <a:ext cx="457198" cy="233703"/>
          <a:chOff x="5087007" y="3111062"/>
          <a:chExt cx="457198" cy="231228"/>
        </a:xfrm>
        <a:solidFill>
          <a:srgbClr val="930352"/>
        </a:solidFill>
      </xdr:grpSpPr>
      <xdr:sp macro="" textlink="">
        <xdr:nvSpPr>
          <xdr:cNvPr id="21" name="Βέλος: Διάσημα 20">
            <a:extLst>
              <a:ext uri="{FF2B5EF4-FFF2-40B4-BE49-F238E27FC236}">
                <a16:creationId xmlns:a16="http://schemas.microsoft.com/office/drawing/2014/main" id="{017BDD45-99BD-17B6-B50B-14B4D6ECE888}"/>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22" name="Βέλος: Διάσημα 21">
            <a:extLst>
              <a:ext uri="{FF2B5EF4-FFF2-40B4-BE49-F238E27FC236}">
                <a16:creationId xmlns:a16="http://schemas.microsoft.com/office/drawing/2014/main" id="{3E06691C-8DCF-F440-BEB7-6EC3EA076953}"/>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46</xdr:row>
      <xdr:rowOff>115455</xdr:rowOff>
    </xdr:to>
    <xdr:sp macro="" textlink="">
      <xdr:nvSpPr>
        <xdr:cNvPr id="2" name="Rectangle 6">
          <a:extLst>
            <a:ext uri="{FF2B5EF4-FFF2-40B4-BE49-F238E27FC236}">
              <a16:creationId xmlns:a16="http://schemas.microsoft.com/office/drawing/2014/main" id="{F295BA02-6BE0-4ACD-99D4-4B07C815BD96}"/>
            </a:ext>
          </a:extLst>
        </xdr:cNvPr>
        <xdr:cNvSpPr/>
      </xdr:nvSpPr>
      <xdr:spPr>
        <a:xfrm>
          <a:off x="0" y="0"/>
          <a:ext cx="2791319" cy="1527290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147881</xdr:colOff>
      <xdr:row>2</xdr:row>
      <xdr:rowOff>300712</xdr:rowOff>
    </xdr:from>
    <xdr:to>
      <xdr:col>0</xdr:col>
      <xdr:colOff>2597727</xdr:colOff>
      <xdr:row>12</xdr:row>
      <xdr:rowOff>369456</xdr:rowOff>
    </xdr:to>
    <xdr:sp macro="" textlink="">
      <xdr:nvSpPr>
        <xdr:cNvPr id="3" name="TextBox 7">
          <a:extLst>
            <a:ext uri="{FF2B5EF4-FFF2-40B4-BE49-F238E27FC236}">
              <a16:creationId xmlns:a16="http://schemas.microsoft.com/office/drawing/2014/main" id="{2C86EFA1-5EC3-48F4-A9CC-9EB3B319A4A8}"/>
            </a:ext>
          </a:extLst>
        </xdr:cNvPr>
        <xdr:cNvSpPr txBox="1"/>
      </xdr:nvSpPr>
      <xdr:spPr>
        <a:xfrm>
          <a:off x="147881" y="1024612"/>
          <a:ext cx="2449846" cy="4113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componentes/procesos/interconexiones que podrían verse negativamente afectados en caso de </a:t>
          </a:r>
          <a:r>
            <a:rPr lang="es-ES" sz="1100" baseline="0">
              <a:solidFill>
                <a:schemeClr val="bg1"/>
              </a:solidFill>
              <a:effectLst/>
              <a:latin typeface="+mn-lt"/>
              <a:ea typeface="+mn-ea"/>
              <a:cs typeface="+mn-cs"/>
            </a:rPr>
            <a:t>temperaturas extremas e incendios forestales.</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twoCellAnchor>
  <xdr:twoCellAnchor editAs="oneCell">
    <xdr:from>
      <xdr:col>0</xdr:col>
      <xdr:colOff>156957</xdr:colOff>
      <xdr:row>0</xdr:row>
      <xdr:rowOff>180568</xdr:rowOff>
    </xdr:from>
    <xdr:to>
      <xdr:col>0</xdr:col>
      <xdr:colOff>589242</xdr:colOff>
      <xdr:row>1</xdr:row>
      <xdr:rowOff>233162</xdr:rowOff>
    </xdr:to>
    <xdr:grpSp>
      <xdr:nvGrpSpPr>
        <xdr:cNvPr id="4" name="Group 8">
          <a:extLst>
            <a:ext uri="{FF2B5EF4-FFF2-40B4-BE49-F238E27FC236}">
              <a16:creationId xmlns:a16="http://schemas.microsoft.com/office/drawing/2014/main" id="{031FD7DA-03AA-4085-BC25-DC3EF53456C2}"/>
            </a:ext>
          </a:extLst>
        </xdr:cNvPr>
        <xdr:cNvGrpSpPr/>
      </xdr:nvGrpSpPr>
      <xdr:grpSpPr>
        <a:xfrm>
          <a:off x="156957" y="180568"/>
          <a:ext cx="432285" cy="43359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D718F09C-135F-7066-A71D-0440F0ED8598}"/>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C608C91B-6E38-8849-CF5C-7C3AF5574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1</xdr:row>
      <xdr:rowOff>233162</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7DEABAD1-5B57-54D6-1208-3BDF51FF92AC}"/>
            </a:ext>
          </a:extLst>
        </xdr:cNvPr>
        <xdr:cNvSpPr/>
      </xdr:nvSpPr>
      <xdr:spPr>
        <a:xfrm>
          <a:off x="1872146" y="180568"/>
          <a:ext cx="432285" cy="433594"/>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0</xdr:row>
      <xdr:rowOff>272352</xdr:rowOff>
    </xdr:from>
    <xdr:to>
      <xdr:col>0</xdr:col>
      <xdr:colOff>2212924</xdr:colOff>
      <xdr:row>1</xdr:row>
      <xdr:rowOff>141378</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A5DB4CC9-FFC0-08D0-43D5-2F5A661F9D98}"/>
            </a:ext>
          </a:extLst>
        </xdr:cNvPr>
        <xdr:cNvSpPr/>
      </xdr:nvSpPr>
      <xdr:spPr>
        <a:xfrm>
          <a:off x="1963653" y="272352"/>
          <a:ext cx="249271" cy="25002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1</xdr:row>
      <xdr:rowOff>233162</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C20D1CA3-75B7-C6AD-2EB9-054F5352BB2D}"/>
            </a:ext>
          </a:extLst>
        </xdr:cNvPr>
        <xdr:cNvSpPr/>
      </xdr:nvSpPr>
      <xdr:spPr>
        <a:xfrm>
          <a:off x="1249847" y="180568"/>
          <a:ext cx="432285" cy="433594"/>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0</xdr:row>
      <xdr:rowOff>272352</xdr:rowOff>
    </xdr:from>
    <xdr:to>
      <xdr:col>0</xdr:col>
      <xdr:colOff>1590624</xdr:colOff>
      <xdr:row>1</xdr:row>
      <xdr:rowOff>141378</xdr:rowOff>
    </xdr:to>
    <xdr:sp macro="" textlink="">
      <xdr:nvSpPr>
        <xdr:cNvPr id="11" name="Arrow: Right 15">
          <a:hlinkClick xmlns:r="http://schemas.openxmlformats.org/officeDocument/2006/relationships" r:id="rId7"/>
          <a:extLst>
            <a:ext uri="{FF2B5EF4-FFF2-40B4-BE49-F238E27FC236}">
              <a16:creationId xmlns:a16="http://schemas.microsoft.com/office/drawing/2014/main" id="{BBC0445C-6E68-5F84-0F62-8D9961309BCF}"/>
            </a:ext>
          </a:extLst>
        </xdr:cNvPr>
        <xdr:cNvSpPr/>
      </xdr:nvSpPr>
      <xdr:spPr>
        <a:xfrm rot="10800000">
          <a:off x="1341353" y="272352"/>
          <a:ext cx="249271" cy="250026"/>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13</xdr:row>
      <xdr:rowOff>381893</xdr:rowOff>
    </xdr:from>
    <xdr:to>
      <xdr:col>0</xdr:col>
      <xdr:colOff>2516909</xdr:colOff>
      <xdr:row>13</xdr:row>
      <xdr:rowOff>621392</xdr:rowOff>
    </xdr:to>
    <xdr:sp macro="" textlink="">
      <xdr:nvSpPr>
        <xdr:cNvPr id="12" name="TextBox 10">
          <a:extLst>
            <a:ext uri="{FF2B5EF4-FFF2-40B4-BE49-F238E27FC236}">
              <a16:creationId xmlns:a16="http://schemas.microsoft.com/office/drawing/2014/main" id="{FFC864A6-09B2-4E1C-BF84-DF5993170361}"/>
            </a:ext>
          </a:extLst>
        </xdr:cNvPr>
        <xdr:cNvSpPr txBox="1"/>
      </xdr:nvSpPr>
      <xdr:spPr>
        <a:xfrm>
          <a:off x="0" y="5879179"/>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98136</xdr:colOff>
      <xdr:row>14</xdr:row>
      <xdr:rowOff>220991</xdr:rowOff>
    </xdr:from>
    <xdr:to>
      <xdr:col>0</xdr:col>
      <xdr:colOff>2603500</xdr:colOff>
      <xdr:row>17</xdr:row>
      <xdr:rowOff>976333</xdr:rowOff>
    </xdr:to>
    <xdr:pic>
      <xdr:nvPicPr>
        <xdr:cNvPr id="13" name="Picture 11">
          <a:extLst>
            <a:ext uri="{FF2B5EF4-FFF2-40B4-BE49-F238E27FC236}">
              <a16:creationId xmlns:a16="http://schemas.microsoft.com/office/drawing/2014/main" id="{1B3F154B-CC92-405B-88DE-3F6F1EC20E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98136" y="6412241"/>
          <a:ext cx="2505364" cy="3163806"/>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Intro" id="{D7BD2A64-AB1F-44CC-8CE6-D336083C2A45}"/>
</namedSheetViews>
</file>

<file path=xl/persons/person.xml><?xml version="1.0" encoding="utf-8"?>
<personList xmlns="http://schemas.microsoft.com/office/spreadsheetml/2018/threadedcomments" xmlns:x="http://schemas.openxmlformats.org/spreadsheetml/2006/main">
  <person displayName="DO VALE Elisabeth" id="{A51D8C25-580F-4147-8D2F-689FF0E74D56}" userId="S::e.dovale@eib.org::7253c560-e876-45fe-aaaa-75ab88437788"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21" dT="2025-06-19T12:47:21.53" personId="{A51D8C25-580F-4147-8D2F-689FF0E74D56}" id="{0AB4046E-FAFB-4D6B-B1BA-6D897A55FD8E}">
    <text>The values in the drop-down list do not correspond to the “climate-change multiplier” on the left-hand table. How can we fix this?</text>
  </threadedComment>
</ThreadedComments>
</file>

<file path=xl/threadedComments/threadedComment2.xml><?xml version="1.0" encoding="utf-8"?>
<ThreadedComments xmlns="http://schemas.microsoft.com/office/spreadsheetml/2018/threadedcomments" xmlns:x="http://schemas.openxmlformats.org/spreadsheetml/2006/main">
  <threadedComment ref="Q39" dT="2025-06-19T12:47:38.52" personId="{A51D8C25-580F-4147-8D2F-689FF0E74D56}" id="{8C2B976E-84CC-4FF9-9A46-2B3F2D8B885A}">
    <text>The values in the drop-down list do not correspond to the “climate-change multiplier” on the left-hand table. How can we fix this?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A46B6-DEA7-47D6-9961-5D166E6BA66D}">
  <sheetPr>
    <tabColor theme="9" tint="-0.249977111117893"/>
  </sheetPr>
  <dimension ref="AA14"/>
  <sheetViews>
    <sheetView tabSelected="1" workbookViewId="0">
      <selection activeCell="A2" sqref="A2"/>
    </sheetView>
  </sheetViews>
  <sheetFormatPr baseColWidth="10" defaultColWidth="9.140625" defaultRowHeight="15" x14ac:dyDescent="0.25"/>
  <cols>
    <col min="1" max="16384" width="9.140625" style="14"/>
  </cols>
  <sheetData>
    <row r="14" spans="27:27" x14ac:dyDescent="0.25">
      <c r="AA14" s="14" t="s">
        <v>876</v>
      </c>
    </row>
  </sheetData>
  <sheetProtection algorithmName="SHA-512" hashValue="EG2TQxL7VDJth6+hX2ihGrgIR3Bi3W0TKwXLKmIYTTIlLoBvWWMpkz5MkfWi1stT3TjSpa0gtrS3vKIPbTegRQ==" saltValue="kHdI9zEM/jtUc79ZL+ipi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F0F49-9205-454C-8822-8AB86E74844A}">
  <sheetPr codeName="Φύλλο3">
    <tabColor rgb="FF990033"/>
  </sheetPr>
  <dimension ref="A1:AL109"/>
  <sheetViews>
    <sheetView zoomScale="60" zoomScaleNormal="60" workbookViewId="0">
      <selection activeCell="J12" sqref="J12:K12"/>
    </sheetView>
  </sheetViews>
  <sheetFormatPr baseColWidth="10"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47.85546875" style="39" customWidth="1"/>
    <col min="14" max="14" width="4.85546875" style="39" customWidth="1"/>
    <col min="15" max="16" width="25.5703125" style="39" customWidth="1"/>
    <col min="17" max="16384" width="9.140625" style="39"/>
  </cols>
  <sheetData>
    <row r="1" spans="1:28" x14ac:dyDescent="0.25">
      <c r="Q1" s="195"/>
      <c r="R1" s="195"/>
      <c r="S1" s="195"/>
      <c r="T1" s="195"/>
      <c r="U1" s="195"/>
    </row>
    <row r="2" spans="1:28" ht="32.25" customHeight="1" x14ac:dyDescent="0.3">
      <c r="D2" s="99" t="s">
        <v>318</v>
      </c>
      <c r="E2" s="99"/>
      <c r="F2" s="99"/>
      <c r="M2" s="8"/>
      <c r="N2" s="8"/>
      <c r="O2" s="8"/>
      <c r="P2" s="8"/>
      <c r="Q2" s="22"/>
      <c r="R2" s="22"/>
      <c r="S2" s="195"/>
      <c r="T2" s="195"/>
      <c r="U2" s="195"/>
    </row>
    <row r="3" spans="1:28" ht="41.45" customHeight="1" thickBot="1" x14ac:dyDescent="0.5">
      <c r="D3" s="211" t="s">
        <v>221</v>
      </c>
      <c r="E3" s="211"/>
      <c r="F3" s="211"/>
      <c r="G3" s="211"/>
      <c r="H3" s="211"/>
      <c r="I3" s="211"/>
      <c r="J3" s="198"/>
      <c r="K3" s="198"/>
      <c r="M3" s="8"/>
      <c r="N3" s="8"/>
      <c r="O3" s="8"/>
      <c r="P3" s="8"/>
      <c r="Q3" s="22"/>
      <c r="R3" s="22"/>
      <c r="S3" s="195"/>
      <c r="T3" s="195"/>
      <c r="U3" s="195"/>
    </row>
    <row r="4" spans="1:28" ht="24" customHeight="1" thickTop="1" x14ac:dyDescent="0.45">
      <c r="B4" s="49"/>
      <c r="D4" s="87"/>
      <c r="E4" s="647"/>
      <c r="F4" s="647"/>
      <c r="G4" s="647"/>
      <c r="H4" s="647"/>
      <c r="I4" s="647"/>
      <c r="M4" s="8"/>
      <c r="N4" s="8"/>
      <c r="O4" s="8"/>
      <c r="P4" s="8"/>
      <c r="Q4" s="22"/>
      <c r="R4" s="22"/>
      <c r="S4" s="195"/>
      <c r="T4" s="195"/>
      <c r="U4" s="195"/>
    </row>
    <row r="5" spans="1:28" ht="24" customHeight="1" x14ac:dyDescent="0.3">
      <c r="B5" s="49"/>
      <c r="E5" s="952" t="s">
        <v>222</v>
      </c>
      <c r="F5" s="1142" t="str">
        <f>'Water-Step 2'!H5</f>
        <v>Recogida y tratamiento de aguas residuales</v>
      </c>
      <c r="G5" s="1142"/>
      <c r="H5" s="954"/>
      <c r="I5" s="954"/>
      <c r="J5" s="954"/>
      <c r="M5" s="8"/>
      <c r="N5" s="8"/>
      <c r="O5" s="8"/>
      <c r="P5" s="8"/>
      <c r="Q5" s="22"/>
      <c r="R5" s="22"/>
      <c r="S5" s="195"/>
      <c r="T5" s="195"/>
      <c r="U5" s="195"/>
    </row>
    <row r="6" spans="1:28" ht="24" customHeight="1" x14ac:dyDescent="0.3">
      <c r="B6" s="49"/>
      <c r="E6" s="953"/>
      <c r="F6" s="953"/>
      <c r="G6" s="953"/>
      <c r="H6" s="953"/>
      <c r="I6" s="953"/>
      <c r="J6" s="953"/>
      <c r="M6" s="8"/>
      <c r="N6" s="8"/>
      <c r="O6" s="8"/>
      <c r="P6" s="8"/>
      <c r="Q6" s="22"/>
      <c r="R6" s="22"/>
      <c r="S6" s="195"/>
      <c r="T6" s="195"/>
      <c r="U6" s="195"/>
    </row>
    <row r="7" spans="1:28" ht="17.45" customHeight="1" x14ac:dyDescent="0.3">
      <c r="A7" s="49"/>
      <c r="B7" s="103"/>
      <c r="C7" s="50"/>
      <c r="D7" s="1207" t="s">
        <v>378</v>
      </c>
      <c r="E7" s="1140" t="s">
        <v>200</v>
      </c>
      <c r="F7" s="1140"/>
      <c r="G7" s="1140"/>
      <c r="H7" s="1140"/>
      <c r="I7" s="1140"/>
      <c r="J7" s="1141" t="s">
        <v>203</v>
      </c>
      <c r="K7" s="1141"/>
      <c r="L7" s="488"/>
      <c r="Q7" s="22"/>
      <c r="R7" s="22"/>
      <c r="S7" s="195"/>
      <c r="T7" s="195"/>
      <c r="U7" s="195"/>
    </row>
    <row r="8" spans="1:28" ht="19.5" customHeight="1" x14ac:dyDescent="0.3">
      <c r="A8" s="213"/>
      <c r="B8" s="103"/>
      <c r="C8" s="50"/>
      <c r="D8" s="1208"/>
      <c r="E8" s="1140"/>
      <c r="F8" s="1140"/>
      <c r="G8" s="1140"/>
      <c r="H8" s="1140"/>
      <c r="I8" s="1140"/>
      <c r="J8" s="1141"/>
      <c r="K8" s="1141"/>
      <c r="L8" s="488"/>
      <c r="Q8" s="22"/>
      <c r="R8" s="22"/>
      <c r="S8" s="195"/>
      <c r="T8" s="195"/>
      <c r="U8" s="195"/>
    </row>
    <row r="9" spans="1:28" ht="6.75" customHeight="1" x14ac:dyDescent="0.45">
      <c r="A9" s="49"/>
      <c r="B9" s="103"/>
      <c r="C9" s="50"/>
      <c r="D9" s="233"/>
      <c r="E9" s="234"/>
      <c r="F9" s="234"/>
      <c r="G9" s="234"/>
      <c r="H9" s="234"/>
      <c r="I9" s="234"/>
      <c r="J9" s="8"/>
      <c r="K9" s="403"/>
      <c r="L9" s="480"/>
      <c r="M9" s="8"/>
      <c r="N9" s="8"/>
      <c r="O9" s="8"/>
      <c r="P9" s="8"/>
      <c r="Q9" s="22"/>
      <c r="R9" s="22"/>
      <c r="S9" s="195"/>
      <c r="T9" s="195"/>
      <c r="U9" s="195"/>
    </row>
    <row r="10" spans="1:28" ht="81.75" customHeight="1" x14ac:dyDescent="0.25">
      <c r="A10" s="1105"/>
      <c r="B10" s="214"/>
      <c r="D10" s="411" t="s">
        <v>379</v>
      </c>
      <c r="E10" s="413" t="str" cm="1">
        <f t="array" ref="E10:I10">TRANSPOSE('Temperature-Step 3'!C12:C16)</f>
        <v>Redes de alcantarillado y estaciones de bombeo</v>
      </c>
      <c r="F10" s="413" t="str">
        <v>Plantas y procesos de tratamiento de aguas residuales</v>
      </c>
      <c r="G10" s="413" t="str">
        <v>Cuenca fluvial receptora</v>
      </c>
      <c r="H10" s="413" t="str">
        <v>Reutilización del efluente tratado para riego/recarga de acuíferos</v>
      </c>
      <c r="I10" s="413" t="str">
        <v>Terrenos para esparcir lodos de depuradora</v>
      </c>
      <c r="J10" s="383" t="str" cm="1">
        <f t="array" ref="J10:K10">TRANSPOSE('Temperature-Step 3'!C17:C18)</f>
        <v>Suministro de energía</v>
      </c>
      <c r="K10" s="383" t="str">
        <v>Conexiones por carretera</v>
      </c>
      <c r="L10" s="473"/>
      <c r="M10" s="365"/>
      <c r="N10" s="365"/>
      <c r="O10" s="365"/>
      <c r="P10" s="90"/>
      <c r="Q10" s="22"/>
      <c r="R10" s="22"/>
      <c r="S10" s="22"/>
      <c r="T10" s="22"/>
      <c r="U10" s="22"/>
    </row>
    <row r="11" spans="1:28" ht="48.95" customHeight="1" x14ac:dyDescent="0.25">
      <c r="A11" s="1105"/>
      <c r="B11" s="214"/>
      <c r="D11" s="478" t="s">
        <v>380</v>
      </c>
      <c r="E11" s="478"/>
      <c r="F11" s="478"/>
      <c r="G11" s="478"/>
      <c r="H11" s="478"/>
      <c r="I11" s="478"/>
      <c r="J11" s="478"/>
      <c r="K11" s="478"/>
      <c r="L11" s="473"/>
      <c r="M11" s="368"/>
      <c r="O11" s="365"/>
      <c r="P11" s="90"/>
      <c r="Q11" s="22"/>
      <c r="R11" s="22"/>
      <c r="S11" s="22"/>
      <c r="T11" s="22"/>
      <c r="U11" s="22"/>
    </row>
    <row r="12" spans="1:28" ht="48.75" customHeight="1" thickBot="1" x14ac:dyDescent="0.3">
      <c r="A12" s="1105"/>
      <c r="B12" s="215"/>
      <c r="C12" s="216" t="s">
        <v>381</v>
      </c>
      <c r="D12" s="404" t="s">
        <v>382</v>
      </c>
      <c r="E12" s="412" t="e" cm="1">
        <f t="array" ref="E12:I12">TRANSPOSE('Temperature-Step 3'!G12:G16)</f>
        <v>#DIV/0!</v>
      </c>
      <c r="F12" s="412" t="e">
        <v>#DIV/0!</v>
      </c>
      <c r="G12" s="412" t="e">
        <v>#DIV/0!</v>
      </c>
      <c r="H12" s="412" t="str">
        <v>N/A</v>
      </c>
      <c r="I12" s="412" t="e">
        <v>#DIV/0!</v>
      </c>
      <c r="J12" s="236" t="str" cm="1">
        <f t="array" ref="J12:K12">TRANSPOSE('Temperature-Step 3'!G17:G18)</f>
        <v>N/A</v>
      </c>
      <c r="K12" s="236" t="str">
        <v>N/A</v>
      </c>
      <c r="L12" s="368"/>
      <c r="M12" s="368"/>
      <c r="O12" s="368"/>
      <c r="P12" s="90"/>
      <c r="Q12" s="22" t="s">
        <v>239</v>
      </c>
      <c r="R12" s="22"/>
      <c r="S12" s="22"/>
      <c r="T12" s="22"/>
      <c r="U12" s="22"/>
    </row>
    <row r="13" spans="1:28" ht="43.5" customHeight="1" x14ac:dyDescent="0.25">
      <c r="A13" s="1105"/>
      <c r="B13" s="217"/>
      <c r="C13" s="88" t="s">
        <v>383</v>
      </c>
      <c r="D13" s="235" t="s">
        <v>384</v>
      </c>
      <c r="E13" s="235"/>
      <c r="F13" s="235"/>
      <c r="G13" s="235"/>
      <c r="H13" s="235"/>
      <c r="I13" s="235"/>
      <c r="J13" s="237"/>
      <c r="K13" s="237"/>
      <c r="L13" s="8"/>
      <c r="M13" s="8"/>
      <c r="N13" s="8"/>
      <c r="O13" s="8"/>
      <c r="Q13" s="22"/>
      <c r="R13" s="22"/>
      <c r="S13" s="22"/>
      <c r="T13" s="22"/>
      <c r="U13" s="22"/>
    </row>
    <row r="14" spans="1:28" ht="23.45" customHeight="1" x14ac:dyDescent="0.25">
      <c r="A14" s="1157"/>
      <c r="C14" s="88"/>
      <c r="D14" s="428" t="s">
        <v>234</v>
      </c>
      <c r="E14" s="429"/>
      <c r="F14" s="429"/>
      <c r="G14" s="429"/>
      <c r="H14" s="429"/>
      <c r="I14" s="429"/>
      <c r="J14" s="430"/>
      <c r="K14" s="430"/>
      <c r="P14" s="1003"/>
      <c r="Q14" s="1004"/>
      <c r="R14" s="1004"/>
      <c r="S14" s="1004"/>
      <c r="T14" s="1004"/>
      <c r="U14" s="1004"/>
      <c r="V14" s="1003"/>
      <c r="W14" s="1003"/>
      <c r="X14" s="1003"/>
      <c r="Y14" s="1003"/>
      <c r="Z14" s="1003"/>
      <c r="AA14" s="1003"/>
      <c r="AB14" s="1003"/>
    </row>
    <row r="15" spans="1:28" ht="30" customHeight="1" x14ac:dyDescent="0.25">
      <c r="A15" s="1106"/>
      <c r="B15" s="218"/>
      <c r="D15" s="407" t="s">
        <v>235</v>
      </c>
      <c r="E15" s="416"/>
      <c r="F15" s="417"/>
      <c r="G15" s="417"/>
      <c r="H15" s="417"/>
      <c r="I15" s="417"/>
      <c r="J15" s="418"/>
      <c r="K15" s="418"/>
      <c r="L15" s="481"/>
      <c r="M15" s="481"/>
      <c r="N15" s="481"/>
      <c r="O15" s="481"/>
      <c r="P15" s="1002"/>
      <c r="Q15" s="1002"/>
      <c r="R15" s="1002"/>
      <c r="S15" s="1002"/>
      <c r="T15" s="1002"/>
      <c r="U15" s="1002"/>
      <c r="V15" s="1002"/>
      <c r="W15" s="1002"/>
      <c r="X15" s="1002"/>
      <c r="Y15" s="1003"/>
      <c r="Z15" s="1003"/>
      <c r="AA15" s="1003"/>
      <c r="AB15" s="1003"/>
    </row>
    <row r="16" spans="1:28" ht="30" customHeight="1" x14ac:dyDescent="0.25">
      <c r="A16" s="1106"/>
      <c r="B16" s="215"/>
      <c r="D16" s="408" t="s">
        <v>235</v>
      </c>
      <c r="E16" s="419"/>
      <c r="F16" s="420"/>
      <c r="G16" s="420"/>
      <c r="H16" s="420"/>
      <c r="I16" s="420"/>
      <c r="J16" s="421"/>
      <c r="K16" s="421"/>
      <c r="L16" s="481"/>
      <c r="M16" s="481"/>
      <c r="N16" s="481"/>
      <c r="O16" s="481"/>
      <c r="P16" s="1002"/>
      <c r="Q16" s="1002"/>
      <c r="R16" s="1002"/>
      <c r="S16" s="1002"/>
      <c r="T16" s="1002"/>
      <c r="U16" s="1002"/>
      <c r="V16" s="1002"/>
      <c r="W16" s="1002"/>
      <c r="X16" s="1002"/>
      <c r="Y16" s="1003"/>
      <c r="Z16" s="1003"/>
      <c r="AA16" s="1003"/>
      <c r="AB16" s="1003"/>
    </row>
    <row r="17" spans="1:28" ht="30" customHeight="1" x14ac:dyDescent="0.25">
      <c r="A17" s="1106"/>
      <c r="B17" s="219"/>
      <c r="D17" s="408" t="s">
        <v>235</v>
      </c>
      <c r="E17" s="419"/>
      <c r="F17" s="420"/>
      <c r="G17" s="420"/>
      <c r="H17" s="420"/>
      <c r="I17" s="420"/>
      <c r="J17" s="421"/>
      <c r="K17" s="421"/>
      <c r="L17" s="481"/>
      <c r="M17" s="481"/>
      <c r="N17" s="481"/>
      <c r="O17" s="481"/>
      <c r="P17" s="1002"/>
      <c r="Q17" s="1002"/>
      <c r="R17" s="1002"/>
      <c r="S17" s="1002"/>
      <c r="T17" s="1002"/>
      <c r="U17" s="1002"/>
      <c r="V17" s="1002"/>
      <c r="W17" s="1002"/>
      <c r="X17" s="1002"/>
      <c r="Y17" s="1003"/>
      <c r="Z17" s="1003"/>
      <c r="AA17" s="1003"/>
      <c r="AB17" s="1003"/>
    </row>
    <row r="18" spans="1:28" ht="30" customHeight="1" x14ac:dyDescent="0.25">
      <c r="A18" s="1106"/>
      <c r="B18" s="219"/>
      <c r="D18" s="408" t="s">
        <v>235</v>
      </c>
      <c r="E18" s="419"/>
      <c r="F18" s="420"/>
      <c r="G18" s="420"/>
      <c r="H18" s="420"/>
      <c r="I18" s="420"/>
      <c r="J18" s="421"/>
      <c r="K18" s="421"/>
      <c r="L18" s="481"/>
      <c r="M18" s="481"/>
      <c r="N18" s="481"/>
      <c r="O18" s="481"/>
      <c r="P18" s="1002"/>
      <c r="Q18" s="1002"/>
      <c r="R18" s="1002"/>
      <c r="S18" s="1002"/>
      <c r="T18" s="1002"/>
      <c r="U18" s="1002"/>
      <c r="V18" s="1002"/>
      <c r="W18" s="1002"/>
      <c r="X18" s="1002"/>
      <c r="Y18" s="1003"/>
      <c r="Z18" s="1003"/>
      <c r="AA18" s="1003"/>
      <c r="AB18" s="1003"/>
    </row>
    <row r="19" spans="1:28" ht="30" customHeight="1" x14ac:dyDescent="0.25">
      <c r="A19" s="1106"/>
      <c r="B19" s="219"/>
      <c r="D19" s="408" t="s">
        <v>235</v>
      </c>
      <c r="E19" s="419"/>
      <c r="F19" s="420"/>
      <c r="G19" s="420"/>
      <c r="H19" s="420"/>
      <c r="I19" s="420"/>
      <c r="J19" s="421"/>
      <c r="K19" s="421"/>
      <c r="L19" s="481"/>
      <c r="M19" s="481"/>
      <c r="N19" s="481"/>
      <c r="O19" s="481"/>
      <c r="P19" s="1002"/>
      <c r="Q19" s="1002"/>
      <c r="R19" s="1002"/>
      <c r="S19" s="1002"/>
      <c r="T19" s="1002"/>
      <c r="U19" s="1002"/>
      <c r="V19" s="1002"/>
      <c r="W19" s="1002"/>
      <c r="X19" s="1002"/>
      <c r="Y19" s="1003"/>
      <c r="Z19" s="1003"/>
      <c r="AA19" s="1003"/>
      <c r="AB19" s="1003"/>
    </row>
    <row r="20" spans="1:28" ht="30" customHeight="1" x14ac:dyDescent="0.25">
      <c r="A20" s="1106"/>
      <c r="B20" s="219"/>
      <c r="D20" s="408" t="s">
        <v>235</v>
      </c>
      <c r="E20" s="419"/>
      <c r="F20" s="420"/>
      <c r="G20" s="420"/>
      <c r="H20" s="420"/>
      <c r="I20" s="420"/>
      <c r="J20" s="421"/>
      <c r="K20" s="421"/>
      <c r="L20" s="481"/>
      <c r="M20" s="481"/>
      <c r="N20" s="481"/>
      <c r="O20" s="481"/>
      <c r="P20" s="1002"/>
      <c r="Q20" s="1002"/>
      <c r="R20" s="1002"/>
      <c r="S20" s="1002"/>
      <c r="T20" s="1002"/>
      <c r="U20" s="1002"/>
      <c r="V20" s="1002"/>
      <c r="W20" s="1002"/>
      <c r="X20" s="1002"/>
      <c r="Y20" s="1003"/>
      <c r="Z20" s="1003"/>
      <c r="AA20" s="1003"/>
      <c r="AB20" s="1003"/>
    </row>
    <row r="21" spans="1:28" ht="30" customHeight="1" x14ac:dyDescent="0.25">
      <c r="A21" s="1106"/>
      <c r="B21" s="219"/>
      <c r="D21" s="408" t="s">
        <v>235</v>
      </c>
      <c r="E21" s="419"/>
      <c r="F21" s="420"/>
      <c r="G21" s="420"/>
      <c r="H21" s="420"/>
      <c r="I21" s="420"/>
      <c r="J21" s="421"/>
      <c r="K21" s="421"/>
      <c r="L21" s="481"/>
      <c r="M21" s="481"/>
      <c r="N21" s="481"/>
      <c r="O21" s="481"/>
      <c r="P21" s="1002"/>
      <c r="Q21" s="1002"/>
      <c r="R21" s="1002"/>
      <c r="S21" s="1002"/>
      <c r="T21" s="1002"/>
      <c r="U21" s="1002"/>
      <c r="V21" s="1002"/>
      <c r="W21" s="1002"/>
      <c r="X21" s="1002"/>
      <c r="Y21" s="1003"/>
      <c r="Z21" s="1003"/>
      <c r="AA21" s="1003"/>
      <c r="AB21" s="1003"/>
    </row>
    <row r="22" spans="1:28" ht="30" customHeight="1" x14ac:dyDescent="0.25">
      <c r="A22" s="1106"/>
      <c r="B22" s="219"/>
      <c r="D22" s="408" t="s">
        <v>235</v>
      </c>
      <c r="E22" s="419"/>
      <c r="F22" s="420"/>
      <c r="G22" s="420"/>
      <c r="H22" s="420"/>
      <c r="I22" s="420"/>
      <c r="J22" s="421"/>
      <c r="K22" s="421"/>
      <c r="L22" s="481"/>
      <c r="M22" s="499"/>
      <c r="N22" s="499"/>
      <c r="O22" s="499"/>
      <c r="P22" s="1002"/>
      <c r="Q22" s="1002"/>
      <c r="R22" s="1002"/>
      <c r="S22" s="1002"/>
      <c r="T22" s="1002"/>
      <c r="U22" s="1002"/>
      <c r="V22" s="1002"/>
      <c r="W22" s="1002"/>
      <c r="X22" s="1002"/>
      <c r="Y22" s="1003"/>
      <c r="Z22" s="1003"/>
      <c r="AA22" s="1003"/>
      <c r="AB22" s="1003"/>
    </row>
    <row r="23" spans="1:28" ht="30" customHeight="1" x14ac:dyDescent="0.25">
      <c r="A23" s="1106"/>
      <c r="B23" s="219"/>
      <c r="D23" s="408" t="s">
        <v>235</v>
      </c>
      <c r="E23" s="419"/>
      <c r="F23" s="420"/>
      <c r="G23" s="420"/>
      <c r="H23" s="420"/>
      <c r="I23" s="420"/>
      <c r="J23" s="421"/>
      <c r="K23" s="421"/>
      <c r="L23" s="481"/>
      <c r="M23" s="499"/>
      <c r="N23" s="499"/>
      <c r="O23" s="499"/>
      <c r="P23" s="915"/>
      <c r="Q23" s="915"/>
      <c r="R23" s="915"/>
      <c r="S23" s="915"/>
      <c r="T23" s="915"/>
      <c r="U23" s="915"/>
      <c r="V23" s="915"/>
      <c r="W23" s="915"/>
      <c r="X23" s="915"/>
      <c r="Y23" s="1003"/>
      <c r="Z23" s="1003"/>
      <c r="AA23" s="1003"/>
      <c r="AB23" s="1003"/>
    </row>
    <row r="24" spans="1:28" ht="30" customHeight="1" thickBot="1" x14ac:dyDescent="0.45">
      <c r="A24" s="1106"/>
      <c r="B24" s="219"/>
      <c r="D24" s="409" t="s">
        <v>235</v>
      </c>
      <c r="E24" s="422"/>
      <c r="F24" s="423"/>
      <c r="G24" s="423"/>
      <c r="H24" s="423"/>
      <c r="I24" s="423"/>
      <c r="J24" s="424"/>
      <c r="K24" s="424"/>
      <c r="L24" s="481"/>
      <c r="M24" s="933" t="s">
        <v>385</v>
      </c>
      <c r="N24" s="499"/>
      <c r="O24" s="499"/>
      <c r="P24" s="915"/>
      <c r="Q24" s="915"/>
      <c r="R24" s="915"/>
      <c r="S24" s="931" t="s">
        <v>878</v>
      </c>
      <c r="T24" s="931"/>
      <c r="U24" s="931" t="s">
        <v>879</v>
      </c>
      <c r="V24" s="915"/>
      <c r="W24" s="915"/>
      <c r="X24" s="915"/>
      <c r="Y24" s="1003"/>
      <c r="Z24" s="1003"/>
      <c r="AA24" s="1003"/>
      <c r="AB24" s="1003"/>
    </row>
    <row r="25" spans="1:28" ht="23.45" customHeight="1" x14ac:dyDescent="0.25">
      <c r="A25" s="1106"/>
      <c r="B25" s="218"/>
      <c r="C25" s="60" t="s">
        <v>386</v>
      </c>
      <c r="D25" s="220" t="s">
        <v>238</v>
      </c>
      <c r="E25" s="1149"/>
      <c r="F25" s="1149"/>
      <c r="G25" s="1149"/>
      <c r="H25" s="1149"/>
      <c r="I25" s="1149"/>
      <c r="J25" s="1149"/>
      <c r="K25" s="1149"/>
      <c r="L25" s="122"/>
      <c r="M25" s="195"/>
      <c r="N25" s="500"/>
      <c r="O25" s="1152"/>
      <c r="P25" s="915"/>
      <c r="Q25" s="915"/>
      <c r="R25" s="915"/>
      <c r="S25" s="931" t="str" cm="1">
        <f t="array" ref="S25">IF(MAX(R26:R28)=0,"N/A",INDEX(Q26:R28,S26,1))</f>
        <v>N/A</v>
      </c>
      <c r="T25" s="915"/>
      <c r="U25" s="931" t="str" cm="1">
        <f t="array" ref="U25">IF(MAX(T26:T28)=0,"N/A",INDEX(Q26:Q28,U26,1))</f>
        <v>N/A</v>
      </c>
      <c r="V25" s="915"/>
      <c r="W25" s="915"/>
      <c r="X25" s="915"/>
      <c r="Y25" s="1003"/>
      <c r="Z25" s="1003"/>
      <c r="AA25" s="1003"/>
      <c r="AB25" s="1003"/>
    </row>
    <row r="26" spans="1:28" ht="50.1" customHeight="1" thickBot="1" x14ac:dyDescent="0.3">
      <c r="A26" s="1106"/>
      <c r="B26" s="218"/>
      <c r="C26" s="60"/>
      <c r="D26" s="427" t="s">
        <v>240</v>
      </c>
      <c r="E26" s="1150"/>
      <c r="F26" s="1150"/>
      <c r="G26" s="1150"/>
      <c r="H26" s="1150"/>
      <c r="I26" s="1150"/>
      <c r="J26" s="1150"/>
      <c r="K26" s="1150"/>
      <c r="L26" s="122"/>
      <c r="M26" s="934" t="s">
        <v>387</v>
      </c>
      <c r="N26" s="500"/>
      <c r="O26" s="1152"/>
      <c r="P26" s="915"/>
      <c r="Q26" s="916" t="s">
        <v>239</v>
      </c>
      <c r="R26" s="916">
        <f>COUNTIF(E27:I27,Q26)</f>
        <v>0</v>
      </c>
      <c r="S26" s="932">
        <f>MATCH(MAX(R26:R28),R26:R28,0)</f>
        <v>1</v>
      </c>
      <c r="T26" s="916">
        <f>COUNTIF(J27:K27,Q26)</f>
        <v>0</v>
      </c>
      <c r="U26" s="932">
        <f>MATCH(MAX(T26:T28),T26:T28,0)</f>
        <v>1</v>
      </c>
      <c r="V26" s="915"/>
      <c r="W26" s="915"/>
      <c r="X26" s="915"/>
      <c r="Y26" s="1003"/>
      <c r="Z26" s="1003"/>
      <c r="AA26" s="1003"/>
      <c r="AB26" s="1003"/>
    </row>
    <row r="27" spans="1:28" ht="45" customHeight="1" thickBot="1" x14ac:dyDescent="0.35">
      <c r="A27" s="1106"/>
      <c r="B27" s="908"/>
      <c r="C27" s="909" t="s">
        <v>388</v>
      </c>
      <c r="D27" s="238" t="s">
        <v>389</v>
      </c>
      <c r="E27" s="415" t="e">
        <f t="shared" ref="E27:K27" si="0">IF(E12="N/A","N/A",IF(E12=0,0,IF(E25=0,E12,IF(E25="Alto","Bajo",IF(E12="Alto","Medio","Bajo")))))</f>
        <v>#DIV/0!</v>
      </c>
      <c r="F27" s="415" t="e">
        <f t="shared" si="0"/>
        <v>#DIV/0!</v>
      </c>
      <c r="G27" s="415" t="e">
        <f t="shared" si="0"/>
        <v>#DIV/0!</v>
      </c>
      <c r="H27" s="415" t="str">
        <f t="shared" si="0"/>
        <v>N/A</v>
      </c>
      <c r="I27" s="415" t="e">
        <f t="shared" si="0"/>
        <v>#DIV/0!</v>
      </c>
      <c r="J27" s="415" t="str">
        <f t="shared" si="0"/>
        <v>N/A</v>
      </c>
      <c r="K27" s="415" t="str">
        <f t="shared" si="0"/>
        <v>N/A</v>
      </c>
      <c r="L27" s="910"/>
      <c r="M27" s="938" t="s">
        <v>390</v>
      </c>
      <c r="N27" s="232"/>
      <c r="O27" s="232"/>
      <c r="P27" s="915"/>
      <c r="Q27" s="916" t="s">
        <v>243</v>
      </c>
      <c r="R27" s="916">
        <f>COUNTIF(E27:I27,Q27)</f>
        <v>0</v>
      </c>
      <c r="S27" s="932"/>
      <c r="T27" s="916">
        <f>COUNTIF(J27:K27,Q27)</f>
        <v>0</v>
      </c>
      <c r="U27" s="932"/>
      <c r="V27" s="915"/>
      <c r="W27" s="915"/>
      <c r="X27" s="915"/>
      <c r="Y27" s="1003"/>
      <c r="Z27" s="1003"/>
      <c r="AA27" s="1003"/>
      <c r="AB27" s="1003"/>
    </row>
    <row r="28" spans="1:28" ht="30" customHeight="1" thickBot="1" x14ac:dyDescent="0.35">
      <c r="A28" s="1106"/>
      <c r="B28" s="908"/>
      <c r="C28" s="909"/>
      <c r="D28" s="911"/>
      <c r="E28" s="912"/>
      <c r="F28" s="912"/>
      <c r="G28" s="912"/>
      <c r="H28" s="912"/>
      <c r="I28" s="912"/>
      <c r="J28" s="912"/>
      <c r="K28" s="912"/>
      <c r="L28" s="910"/>
      <c r="M28" s="938" t="s">
        <v>391</v>
      </c>
      <c r="N28" s="232"/>
      <c r="O28" s="232"/>
      <c r="P28" s="915"/>
      <c r="Q28" s="916" t="s">
        <v>246</v>
      </c>
      <c r="R28" s="916">
        <f>COUNTIF(E27:I27,Q28)</f>
        <v>0</v>
      </c>
      <c r="S28" s="932"/>
      <c r="T28" s="916">
        <f>COUNTIF(J27:K27,Q28)</f>
        <v>0</v>
      </c>
      <c r="U28" s="932"/>
      <c r="V28" s="915"/>
      <c r="W28" s="915"/>
      <c r="X28" s="915"/>
      <c r="Y28" s="1003"/>
      <c r="Z28" s="1003"/>
      <c r="AA28" s="1003"/>
      <c r="AB28" s="1003"/>
    </row>
    <row r="29" spans="1:28" ht="30" customHeight="1" thickBot="1" x14ac:dyDescent="0.35">
      <c r="A29" s="1106"/>
      <c r="B29" s="502"/>
      <c r="C29" s="909"/>
      <c r="D29" s="913" t="s">
        <v>392</v>
      </c>
      <c r="E29" s="405"/>
      <c r="F29" s="405"/>
      <c r="G29" s="405"/>
      <c r="H29" s="405"/>
      <c r="I29" s="405"/>
      <c r="J29" s="405"/>
      <c r="K29" s="405"/>
      <c r="L29" s="483"/>
      <c r="M29" s="936" t="s">
        <v>393</v>
      </c>
      <c r="N29" s="232"/>
      <c r="O29" s="22"/>
      <c r="P29" s="915"/>
      <c r="Q29" s="915"/>
      <c r="R29" s="915"/>
      <c r="S29" s="916"/>
      <c r="T29" s="915"/>
      <c r="U29" s="915"/>
      <c r="V29" s="915"/>
      <c r="W29" s="915"/>
      <c r="X29" s="915"/>
      <c r="Y29" s="1003"/>
      <c r="Z29" s="1003"/>
      <c r="AA29" s="1003"/>
      <c r="AB29" s="1003"/>
    </row>
    <row r="30" spans="1:28" ht="52.5" customHeight="1" thickBot="1" x14ac:dyDescent="0.3">
      <c r="A30" s="63"/>
      <c r="B30" s="222"/>
      <c r="C30" s="216" t="s">
        <v>394</v>
      </c>
      <c r="D30" s="235" t="s">
        <v>395</v>
      </c>
      <c r="E30" s="482" t="e" cm="1">
        <f t="array" ref="E30:I30">TRANSPOSE('Temperature-Step 3'!L12:L16)</f>
        <v>#DIV/0!</v>
      </c>
      <c r="F30" s="482" t="e">
        <v>#DIV/0!</v>
      </c>
      <c r="G30" s="482" t="str">
        <v>N/A</v>
      </c>
      <c r="H30" s="482" t="str">
        <v>N/A</v>
      </c>
      <c r="I30" s="482" t="e">
        <v>#DIV/0!</v>
      </c>
      <c r="J30" s="482" t="e" cm="1">
        <f t="array" ref="J30:K30">TRANSPOSE('Temperature-Step 3'!L17:L18)</f>
        <v>#DIV/0!</v>
      </c>
      <c r="K30" s="482" t="e">
        <v>#DIV/0!</v>
      </c>
      <c r="L30" s="484"/>
      <c r="M30" s="232"/>
      <c r="N30" s="232"/>
      <c r="O30" s="232"/>
      <c r="P30" s="915"/>
      <c r="Q30" s="915"/>
      <c r="R30" s="915"/>
      <c r="S30" s="915"/>
      <c r="T30" s="915"/>
      <c r="U30" s="915"/>
      <c r="V30" s="915"/>
      <c r="W30" s="915"/>
      <c r="X30" s="915"/>
      <c r="Y30" s="1003"/>
      <c r="Z30" s="1003"/>
      <c r="AA30" s="1003"/>
      <c r="AB30" s="1003"/>
    </row>
    <row r="31" spans="1:28" ht="29.25" customHeight="1" x14ac:dyDescent="0.25">
      <c r="A31" s="63"/>
      <c r="B31" s="222"/>
      <c r="C31" s="216" t="s">
        <v>396</v>
      </c>
      <c r="D31" s="235" t="s">
        <v>397</v>
      </c>
      <c r="E31" s="406"/>
      <c r="F31" s="406"/>
      <c r="G31" s="406"/>
      <c r="H31" s="406"/>
      <c r="I31" s="406"/>
      <c r="J31" s="406"/>
      <c r="K31" s="406"/>
      <c r="L31" s="483"/>
      <c r="M31" s="232"/>
      <c r="N31" s="232"/>
      <c r="O31" s="22"/>
      <c r="P31" s="915"/>
      <c r="Q31" s="916"/>
      <c r="R31" s="916"/>
      <c r="S31" s="932"/>
      <c r="T31" s="915"/>
      <c r="U31" s="915"/>
      <c r="V31" s="915"/>
      <c r="W31" s="915"/>
      <c r="X31" s="915"/>
      <c r="Y31" s="1003"/>
      <c r="Z31" s="1003"/>
      <c r="AA31" s="1003"/>
      <c r="AB31" s="1003"/>
    </row>
    <row r="32" spans="1:28" ht="23.45" customHeight="1" x14ac:dyDescent="0.25">
      <c r="A32" s="63"/>
      <c r="C32" s="88"/>
      <c r="D32" s="428" t="s">
        <v>234</v>
      </c>
      <c r="E32" s="429"/>
      <c r="F32" s="429"/>
      <c r="G32" s="429"/>
      <c r="H32" s="429"/>
      <c r="I32" s="429"/>
      <c r="J32" s="430"/>
      <c r="K32" s="430"/>
      <c r="M32" s="195"/>
      <c r="N32" s="195"/>
      <c r="O32" s="195"/>
      <c r="P32" s="915"/>
      <c r="Q32" s="916"/>
      <c r="R32" s="916"/>
      <c r="S32" s="932"/>
      <c r="T32" s="915"/>
      <c r="U32" s="915"/>
      <c r="V32" s="915"/>
      <c r="W32" s="915"/>
      <c r="X32" s="915"/>
      <c r="Y32" s="1003"/>
      <c r="Z32" s="1003"/>
      <c r="AA32" s="1003"/>
      <c r="AB32" s="1003"/>
    </row>
    <row r="33" spans="1:28" ht="30" customHeight="1" x14ac:dyDescent="0.25">
      <c r="A33" s="63"/>
      <c r="B33" s="222"/>
      <c r="C33" s="60"/>
      <c r="D33" s="999" t="s">
        <v>235</v>
      </c>
      <c r="E33" s="416"/>
      <c r="F33" s="417"/>
      <c r="G33" s="417"/>
      <c r="H33" s="417"/>
      <c r="I33" s="417"/>
      <c r="J33" s="418"/>
      <c r="K33" s="418"/>
      <c r="L33" s="481"/>
      <c r="M33" s="499"/>
      <c r="N33" s="499"/>
      <c r="O33" s="499"/>
      <c r="P33" s="915"/>
      <c r="Q33" s="916"/>
      <c r="R33" s="916"/>
      <c r="S33" s="932"/>
      <c r="T33" s="915"/>
      <c r="U33" s="915"/>
      <c r="V33" s="915"/>
      <c r="W33" s="915"/>
      <c r="X33" s="915"/>
      <c r="Y33" s="1003"/>
      <c r="Z33" s="1003"/>
      <c r="AA33" s="1003"/>
      <c r="AB33" s="1003"/>
    </row>
    <row r="34" spans="1:28" ht="30" customHeight="1" x14ac:dyDescent="0.25">
      <c r="A34" s="63"/>
      <c r="B34" s="222"/>
      <c r="C34" s="60"/>
      <c r="D34" s="999" t="s">
        <v>235</v>
      </c>
      <c r="E34" s="425"/>
      <c r="F34" s="420"/>
      <c r="G34" s="420"/>
      <c r="H34" s="420"/>
      <c r="I34" s="420"/>
      <c r="J34" s="421"/>
      <c r="K34" s="421"/>
      <c r="L34" s="481"/>
      <c r="M34" s="499"/>
      <c r="N34" s="499"/>
      <c r="O34" s="499"/>
      <c r="P34" s="915"/>
      <c r="Q34" s="916"/>
      <c r="R34" s="916"/>
      <c r="S34" s="932"/>
      <c r="T34" s="915"/>
      <c r="U34" s="915"/>
      <c r="V34" s="915"/>
      <c r="W34" s="915"/>
      <c r="X34" s="915"/>
      <c r="Y34" s="1003"/>
      <c r="Z34" s="1003"/>
      <c r="AA34" s="1003"/>
      <c r="AB34" s="1003"/>
    </row>
    <row r="35" spans="1:28" ht="30" customHeight="1" x14ac:dyDescent="0.25">
      <c r="A35" s="63"/>
      <c r="B35" s="222"/>
      <c r="C35" s="60"/>
      <c r="D35" s="999" t="s">
        <v>235</v>
      </c>
      <c r="E35" s="425"/>
      <c r="F35" s="420"/>
      <c r="G35" s="420"/>
      <c r="H35" s="420"/>
      <c r="I35" s="420"/>
      <c r="J35" s="421"/>
      <c r="K35" s="421"/>
      <c r="L35" s="481"/>
      <c r="M35" s="499"/>
      <c r="N35" s="499"/>
      <c r="O35" s="499"/>
      <c r="P35" s="915"/>
      <c r="Q35" s="916"/>
      <c r="R35" s="916"/>
      <c r="S35" s="932"/>
      <c r="T35" s="915"/>
      <c r="U35" s="915"/>
      <c r="V35" s="915"/>
      <c r="W35" s="915"/>
      <c r="X35" s="915"/>
      <c r="Y35" s="1003"/>
      <c r="Z35" s="1003"/>
      <c r="AA35" s="1003"/>
      <c r="AB35" s="1003"/>
    </row>
    <row r="36" spans="1:28" ht="30" customHeight="1" x14ac:dyDescent="0.25">
      <c r="A36" s="63"/>
      <c r="B36" s="222"/>
      <c r="C36" s="60"/>
      <c r="D36" s="999" t="s">
        <v>235</v>
      </c>
      <c r="E36" s="425"/>
      <c r="F36" s="420"/>
      <c r="G36" s="420"/>
      <c r="H36" s="420"/>
      <c r="I36" s="420"/>
      <c r="J36" s="421"/>
      <c r="K36" s="421"/>
      <c r="L36" s="481"/>
      <c r="M36" s="499"/>
      <c r="N36" s="499"/>
      <c r="O36" s="499"/>
      <c r="P36" s="915"/>
      <c r="Q36" s="916"/>
      <c r="R36" s="916"/>
      <c r="S36" s="932"/>
      <c r="T36" s="915"/>
      <c r="U36" s="915"/>
      <c r="V36" s="915"/>
      <c r="W36" s="915"/>
      <c r="X36" s="915"/>
      <c r="Y36" s="1003"/>
      <c r="Z36" s="1003"/>
      <c r="AA36" s="1003"/>
      <c r="AB36" s="1003"/>
    </row>
    <row r="37" spans="1:28" ht="30" customHeight="1" x14ac:dyDescent="0.25">
      <c r="A37" s="63"/>
      <c r="B37" s="222"/>
      <c r="C37" s="60"/>
      <c r="D37" s="999" t="s">
        <v>235</v>
      </c>
      <c r="E37" s="425"/>
      <c r="F37" s="420"/>
      <c r="G37" s="420"/>
      <c r="H37" s="420"/>
      <c r="I37" s="420"/>
      <c r="J37" s="421"/>
      <c r="K37" s="421"/>
      <c r="L37" s="481"/>
      <c r="M37" s="499"/>
      <c r="N37" s="499"/>
      <c r="O37" s="499"/>
      <c r="P37" s="915"/>
      <c r="Q37" s="916"/>
      <c r="R37" s="916"/>
      <c r="S37" s="916"/>
      <c r="T37" s="915"/>
      <c r="U37" s="915"/>
      <c r="V37" s="915"/>
      <c r="W37" s="915"/>
      <c r="X37" s="915"/>
      <c r="Y37" s="1003"/>
      <c r="Z37" s="1003"/>
      <c r="AA37" s="1003"/>
      <c r="AB37" s="1003"/>
    </row>
    <row r="38" spans="1:28" ht="30" customHeight="1" x14ac:dyDescent="0.25">
      <c r="A38" s="63"/>
      <c r="B38" s="222"/>
      <c r="C38" s="60"/>
      <c r="D38" s="999" t="s">
        <v>235</v>
      </c>
      <c r="E38" s="425"/>
      <c r="F38" s="420"/>
      <c r="G38" s="420"/>
      <c r="H38" s="420"/>
      <c r="I38" s="420"/>
      <c r="J38" s="421"/>
      <c r="K38" s="421"/>
      <c r="L38" s="481"/>
      <c r="M38" s="499"/>
      <c r="N38" s="499"/>
      <c r="O38" s="499"/>
      <c r="P38" s="1002"/>
      <c r="Q38" s="916"/>
      <c r="R38" s="916"/>
      <c r="S38" s="915"/>
      <c r="T38" s="915"/>
      <c r="U38" s="915"/>
      <c r="V38" s="915"/>
      <c r="W38" s="915"/>
      <c r="X38" s="915"/>
      <c r="Y38" s="1003"/>
      <c r="Z38" s="1003"/>
      <c r="AA38" s="1003"/>
      <c r="AB38" s="1003"/>
    </row>
    <row r="39" spans="1:28" ht="30" customHeight="1" x14ac:dyDescent="0.25">
      <c r="A39" s="63"/>
      <c r="B39" s="222"/>
      <c r="C39" s="60"/>
      <c r="D39" s="999" t="s">
        <v>235</v>
      </c>
      <c r="E39" s="425"/>
      <c r="F39" s="420"/>
      <c r="G39" s="420"/>
      <c r="H39" s="420"/>
      <c r="I39" s="420"/>
      <c r="J39" s="421"/>
      <c r="K39" s="421"/>
      <c r="L39" s="481"/>
      <c r="M39" s="499"/>
      <c r="N39" s="499"/>
      <c r="O39" s="499"/>
      <c r="P39" s="1002"/>
      <c r="Q39" s="915"/>
      <c r="R39" s="915"/>
      <c r="S39" s="915"/>
      <c r="T39" s="915"/>
      <c r="U39" s="915"/>
      <c r="V39" s="915"/>
      <c r="W39" s="915"/>
      <c r="X39" s="915"/>
      <c r="Y39" s="1003"/>
      <c r="Z39" s="1003"/>
      <c r="AA39" s="1003"/>
      <c r="AB39" s="1003"/>
    </row>
    <row r="40" spans="1:28" ht="30" customHeight="1" x14ac:dyDescent="0.25">
      <c r="A40" s="63"/>
      <c r="B40" s="222"/>
      <c r="C40" s="60"/>
      <c r="D40" s="999" t="s">
        <v>235</v>
      </c>
      <c r="E40" s="425"/>
      <c r="F40" s="420"/>
      <c r="G40" s="420"/>
      <c r="H40" s="420"/>
      <c r="I40" s="420"/>
      <c r="J40" s="421"/>
      <c r="K40" s="421"/>
      <c r="L40" s="481"/>
      <c r="M40" s="499"/>
      <c r="N40" s="499"/>
      <c r="O40" s="499"/>
      <c r="P40" s="1002"/>
      <c r="Q40" s="915"/>
      <c r="R40" s="915"/>
      <c r="S40" s="915"/>
      <c r="T40" s="915"/>
      <c r="U40" s="915"/>
      <c r="V40" s="915"/>
      <c r="W40" s="915"/>
      <c r="X40" s="915"/>
      <c r="Y40" s="1003"/>
      <c r="Z40" s="1003"/>
      <c r="AA40" s="1003"/>
      <c r="AB40" s="1003"/>
    </row>
    <row r="41" spans="1:28" ht="30" customHeight="1" x14ac:dyDescent="0.25">
      <c r="A41" s="63"/>
      <c r="B41" s="222"/>
      <c r="C41" s="60"/>
      <c r="D41" s="999" t="s">
        <v>235</v>
      </c>
      <c r="E41" s="425"/>
      <c r="F41" s="420"/>
      <c r="G41" s="420"/>
      <c r="H41" s="420"/>
      <c r="I41" s="420"/>
      <c r="J41" s="421"/>
      <c r="K41" s="421"/>
      <c r="L41" s="481"/>
      <c r="M41" s="499"/>
      <c r="N41" s="499"/>
      <c r="O41" s="499"/>
      <c r="P41" s="1002"/>
      <c r="Q41" s="915"/>
      <c r="R41" s="915"/>
      <c r="S41" s="915"/>
      <c r="T41" s="915"/>
      <c r="U41" s="915"/>
      <c r="V41" s="915"/>
      <c r="W41" s="915"/>
      <c r="X41" s="915"/>
      <c r="Y41" s="1003"/>
      <c r="Z41" s="1003"/>
      <c r="AA41" s="1003"/>
      <c r="AB41" s="1003"/>
    </row>
    <row r="42" spans="1:28" ht="30" customHeight="1" thickBot="1" x14ac:dyDescent="0.3">
      <c r="A42" s="63"/>
      <c r="B42" s="222"/>
      <c r="C42" s="60"/>
      <c r="D42" s="1000" t="s">
        <v>235</v>
      </c>
      <c r="E42" s="426"/>
      <c r="F42" s="423"/>
      <c r="G42" s="423"/>
      <c r="H42" s="423"/>
      <c r="I42" s="423"/>
      <c r="J42" s="424"/>
      <c r="K42" s="424"/>
      <c r="L42" s="481"/>
      <c r="M42" s="499"/>
      <c r="N42" s="499"/>
      <c r="O42" s="499"/>
      <c r="P42" s="1002"/>
      <c r="Q42" s="915"/>
      <c r="R42" s="915"/>
      <c r="S42" s="915"/>
      <c r="T42" s="915"/>
      <c r="U42" s="915"/>
      <c r="V42" s="915"/>
      <c r="W42" s="915"/>
      <c r="X42" s="915"/>
      <c r="Y42" s="1003"/>
      <c r="Z42" s="1003"/>
      <c r="AA42" s="1003"/>
      <c r="AB42" s="1003"/>
    </row>
    <row r="43" spans="1:28" ht="26.25" customHeight="1" x14ac:dyDescent="0.25">
      <c r="A43" s="1106"/>
      <c r="B43" s="218"/>
      <c r="C43" s="60" t="s">
        <v>398</v>
      </c>
      <c r="D43" s="220" t="s">
        <v>238</v>
      </c>
      <c r="E43" s="1149"/>
      <c r="F43" s="1149"/>
      <c r="G43" s="1149"/>
      <c r="H43" s="1149"/>
      <c r="I43" s="1149"/>
      <c r="J43" s="1145"/>
      <c r="K43" s="1145"/>
      <c r="L43" s="122"/>
      <c r="M43" s="1152"/>
      <c r="N43" s="500"/>
      <c r="O43" s="1152"/>
      <c r="P43" s="1002"/>
      <c r="Q43" s="915"/>
      <c r="R43" s="915"/>
      <c r="S43" s="931" t="s">
        <v>878</v>
      </c>
      <c r="T43" s="931"/>
      <c r="U43" s="931" t="s">
        <v>879</v>
      </c>
      <c r="V43" s="915"/>
      <c r="W43" s="915"/>
      <c r="X43" s="915"/>
      <c r="Y43" s="1003"/>
      <c r="Z43" s="1003"/>
      <c r="AA43" s="1003"/>
      <c r="AB43" s="1003"/>
    </row>
    <row r="44" spans="1:28" ht="33.75" customHeight="1" thickBot="1" x14ac:dyDescent="0.3">
      <c r="A44" s="1106"/>
      <c r="B44" s="218"/>
      <c r="C44" s="216"/>
      <c r="D44" s="427" t="s">
        <v>240</v>
      </c>
      <c r="E44" s="1150"/>
      <c r="F44" s="1150"/>
      <c r="G44" s="1150"/>
      <c r="H44" s="1150"/>
      <c r="I44" s="1150"/>
      <c r="J44" s="1146"/>
      <c r="K44" s="1146"/>
      <c r="L44" s="122"/>
      <c r="M44" s="1152"/>
      <c r="N44" s="500"/>
      <c r="O44" s="1152"/>
      <c r="P44" s="1002"/>
      <c r="Q44" s="915"/>
      <c r="R44" s="915"/>
      <c r="S44" s="931" t="str" cm="1">
        <f t="array" ref="S44">IF(MAX(R45:R47)=0,"N/A",INDEX(Q45:Q47,S45,1))</f>
        <v>N/A</v>
      </c>
      <c r="T44" s="915"/>
      <c r="U44" s="931" t="str" cm="1">
        <f t="array" ref="U44">IF(MAX(T45:T47)=0,"N/A",INDEX(Q45:Q47,U45,1))</f>
        <v>N/A</v>
      </c>
      <c r="V44" s="915"/>
      <c r="W44" s="915"/>
      <c r="X44" s="915"/>
      <c r="Y44" s="1003"/>
      <c r="Z44" s="1003"/>
      <c r="AA44" s="1003"/>
      <c r="AB44" s="1003"/>
    </row>
    <row r="45" spans="1:28" ht="35.25" customHeight="1" thickBot="1" x14ac:dyDescent="0.3">
      <c r="A45" s="1106"/>
      <c r="B45" s="218"/>
      <c r="C45" s="153" t="s">
        <v>399</v>
      </c>
      <c r="D45" s="414" t="s">
        <v>400</v>
      </c>
      <c r="E45" s="415" t="e">
        <f t="shared" ref="E45:K45" si="1">IF(E30="N/A","N/A",IF(E30=0,0,IF(E43=0,E30,IF(E43="Alto","Bajo",IF(E30="Alto","Medio","Bajo")))))</f>
        <v>#DIV/0!</v>
      </c>
      <c r="F45" s="415" t="e">
        <f t="shared" si="1"/>
        <v>#DIV/0!</v>
      </c>
      <c r="G45" s="415" t="str">
        <f t="shared" si="1"/>
        <v>N/A</v>
      </c>
      <c r="H45" s="415" t="str">
        <f t="shared" si="1"/>
        <v>N/A</v>
      </c>
      <c r="I45" s="415" t="e">
        <f t="shared" si="1"/>
        <v>#DIV/0!</v>
      </c>
      <c r="J45" s="415" t="e">
        <f t="shared" si="1"/>
        <v>#DIV/0!</v>
      </c>
      <c r="K45" s="415" t="e">
        <f t="shared" si="1"/>
        <v>#DIV/0!</v>
      </c>
      <c r="L45" s="482"/>
      <c r="M45" s="501">
        <f>IF(M30="N/A","N/A",IF(M30=0,0,IF(M43=0,M30,IF(M43="Alto","Bajo",IF(M30="Alto","Medio","Bajo")))))</f>
        <v>0</v>
      </c>
      <c r="N45" s="501"/>
      <c r="O45" s="501">
        <f>IF(O30="N/A","N/A",IF(O30=0,0,IF(O43=0,O30,IF(O43="Alto","Bajo",IF(O30="Alto","Medio","Bajo")))))</f>
        <v>0</v>
      </c>
      <c r="P45" s="1002"/>
      <c r="Q45" s="916" t="s">
        <v>239</v>
      </c>
      <c r="R45" s="916">
        <f>COUNTIF(E45:I45,Q45)</f>
        <v>0</v>
      </c>
      <c r="S45" s="932">
        <f>MATCH(MAX(R45:R47),R45:R47,0)</f>
        <v>1</v>
      </c>
      <c r="T45" s="916">
        <f>COUNTIF(J45:K45,Q45)</f>
        <v>0</v>
      </c>
      <c r="U45" s="932">
        <f>MATCH(MAX(T45:T47),T45:T47,0)</f>
        <v>1</v>
      </c>
      <c r="V45" s="915"/>
      <c r="W45" s="915"/>
      <c r="X45" s="915"/>
      <c r="Y45" s="1003"/>
      <c r="Z45" s="1003"/>
      <c r="AA45" s="1003"/>
      <c r="AB45" s="1003"/>
    </row>
    <row r="46" spans="1:28" ht="39.75" customHeight="1" thickTop="1" thickBot="1" x14ac:dyDescent="0.3">
      <c r="A46" s="1106"/>
      <c r="B46" s="222"/>
      <c r="C46" s="60"/>
      <c r="D46" s="410" t="s">
        <v>401</v>
      </c>
      <c r="E46" s="405"/>
      <c r="F46" s="405"/>
      <c r="G46" s="405"/>
      <c r="H46" s="405"/>
      <c r="I46" s="405"/>
      <c r="J46" s="405"/>
      <c r="K46" s="405"/>
      <c r="L46" s="483"/>
      <c r="M46" s="232"/>
      <c r="N46" s="232"/>
      <c r="O46" s="22"/>
      <c r="P46" s="1002"/>
      <c r="Q46" s="916" t="s">
        <v>243</v>
      </c>
      <c r="R46" s="916">
        <f>COUNTIF(E45:I45,Q46)</f>
        <v>0</v>
      </c>
      <c r="S46" s="932"/>
      <c r="T46" s="916">
        <f>COUNTIF(J45:K45,Q46)</f>
        <v>0</v>
      </c>
      <c r="U46" s="932"/>
      <c r="V46" s="915"/>
      <c r="W46" s="915"/>
      <c r="X46" s="915"/>
      <c r="Y46" s="1003"/>
      <c r="Z46" s="1003"/>
      <c r="AA46" s="1003"/>
      <c r="AB46" s="1003"/>
    </row>
    <row r="47" spans="1:28" ht="38.450000000000003" customHeight="1" thickBot="1" x14ac:dyDescent="0.3">
      <c r="A47" s="1106"/>
      <c r="B47" s="222"/>
      <c r="C47" s="216" t="s">
        <v>402</v>
      </c>
      <c r="D47" s="235" t="s">
        <v>403</v>
      </c>
      <c r="E47" s="482" t="str" cm="1">
        <f t="array" ref="E47:I47">TRANSPOSE('Temperature-Step 3'!Q12:Q16)</f>
        <v>N/A</v>
      </c>
      <c r="F47" s="482" t="e">
        <v>#DIV/0!</v>
      </c>
      <c r="G47" s="482" t="str">
        <v>N/A</v>
      </c>
      <c r="H47" s="482" t="e">
        <v>#DIV/0!</v>
      </c>
      <c r="I47" s="482" t="e">
        <v>#DIV/0!</v>
      </c>
      <c r="J47" s="482" t="e" cm="1">
        <f t="array" ref="J47:K47">TRANSPOSE('Temperature-Step 3'!Q17:Q18)</f>
        <v>#DIV/0!</v>
      </c>
      <c r="K47" s="482" t="e">
        <v>#DIV/0!</v>
      </c>
      <c r="L47" s="484"/>
      <c r="M47" s="232"/>
      <c r="N47" s="232"/>
      <c r="O47" s="232"/>
      <c r="P47" s="1002"/>
      <c r="Q47" s="916" t="s">
        <v>246</v>
      </c>
      <c r="R47" s="916">
        <f>COUNTIF(E45:I45,Q47)</f>
        <v>0</v>
      </c>
      <c r="S47" s="932"/>
      <c r="T47" s="916">
        <f>COUNTIF(J45:K45,Q47)</f>
        <v>0</v>
      </c>
      <c r="U47" s="932"/>
      <c r="V47" s="915"/>
      <c r="W47" s="915"/>
      <c r="X47" s="915"/>
      <c r="Y47" s="1003"/>
      <c r="Z47" s="1003"/>
      <c r="AA47" s="1003"/>
      <c r="AB47" s="1003"/>
    </row>
    <row r="48" spans="1:28" ht="29.25" customHeight="1" x14ac:dyDescent="0.25">
      <c r="A48" s="1106"/>
      <c r="B48" s="222"/>
      <c r="C48" s="216" t="s">
        <v>404</v>
      </c>
      <c r="D48" s="235" t="s">
        <v>405</v>
      </c>
      <c r="E48" s="406"/>
      <c r="F48" s="406"/>
      <c r="G48" s="406"/>
      <c r="H48" s="406"/>
      <c r="I48" s="406"/>
      <c r="J48" s="406"/>
      <c r="K48" s="406"/>
      <c r="L48" s="483"/>
      <c r="M48" s="232"/>
      <c r="N48" s="232"/>
      <c r="O48" s="22"/>
      <c r="P48" s="1002"/>
      <c r="Q48" s="915"/>
      <c r="R48" s="915"/>
      <c r="S48" s="915"/>
      <c r="T48" s="915"/>
      <c r="U48" s="915"/>
      <c r="V48" s="915"/>
      <c r="W48" s="915"/>
      <c r="X48" s="915"/>
      <c r="Y48" s="1003"/>
      <c r="Z48" s="1003"/>
      <c r="AA48" s="1003"/>
      <c r="AB48" s="1003"/>
    </row>
    <row r="49" spans="1:28" ht="23.45" customHeight="1" x14ac:dyDescent="0.25">
      <c r="A49" s="1106"/>
      <c r="C49" s="88"/>
      <c r="D49" s="428" t="s">
        <v>234</v>
      </c>
      <c r="E49" s="429"/>
      <c r="F49" s="429"/>
      <c r="G49" s="429"/>
      <c r="H49" s="429"/>
      <c r="I49" s="429"/>
      <c r="J49" s="430"/>
      <c r="K49" s="430"/>
      <c r="M49" s="195"/>
      <c r="N49" s="195"/>
      <c r="O49" s="195"/>
      <c r="P49" s="915"/>
      <c r="Q49" s="915"/>
      <c r="R49" s="915"/>
      <c r="S49" s="915"/>
      <c r="T49" s="915"/>
      <c r="U49" s="915"/>
      <c r="V49" s="915"/>
      <c r="W49" s="915"/>
      <c r="X49" s="915"/>
      <c r="Y49" s="1003"/>
      <c r="Z49" s="1003"/>
      <c r="AA49" s="1003"/>
      <c r="AB49" s="1003"/>
    </row>
    <row r="50" spans="1:28" ht="30" customHeight="1" x14ac:dyDescent="0.25">
      <c r="A50" s="1106"/>
      <c r="B50" s="222"/>
      <c r="C50" s="60"/>
      <c r="D50" s="407" t="s">
        <v>235</v>
      </c>
      <c r="E50" s="416"/>
      <c r="F50" s="417"/>
      <c r="G50" s="417"/>
      <c r="H50" s="417"/>
      <c r="I50" s="417"/>
      <c r="J50" s="418"/>
      <c r="K50" s="418"/>
      <c r="L50" s="481"/>
      <c r="M50" s="499"/>
      <c r="N50" s="499"/>
      <c r="O50" s="499"/>
      <c r="P50" s="915"/>
      <c r="Q50" s="915"/>
      <c r="R50" s="915"/>
      <c r="S50" s="915"/>
      <c r="T50" s="915"/>
      <c r="U50" s="915"/>
      <c r="V50" s="915"/>
      <c r="W50" s="915"/>
      <c r="X50" s="915"/>
      <c r="Y50" s="1003"/>
      <c r="Z50" s="1003"/>
      <c r="AA50" s="1003"/>
      <c r="AB50" s="1003"/>
    </row>
    <row r="51" spans="1:28" ht="30" customHeight="1" x14ac:dyDescent="0.25">
      <c r="A51" s="1106"/>
      <c r="B51" s="222"/>
      <c r="C51" s="60"/>
      <c r="D51" s="408" t="s">
        <v>235</v>
      </c>
      <c r="E51" s="425"/>
      <c r="F51" s="420"/>
      <c r="G51" s="420"/>
      <c r="H51" s="420"/>
      <c r="I51" s="420"/>
      <c r="J51" s="421"/>
      <c r="K51" s="421"/>
      <c r="L51" s="481"/>
      <c r="M51" s="499"/>
      <c r="N51" s="499"/>
      <c r="O51" s="499"/>
      <c r="P51" s="915"/>
      <c r="Q51" s="916"/>
      <c r="R51" s="916"/>
      <c r="S51" s="932"/>
      <c r="T51" s="915"/>
      <c r="U51" s="915"/>
      <c r="V51" s="915"/>
      <c r="W51" s="915"/>
      <c r="X51" s="915"/>
      <c r="Y51" s="1003"/>
      <c r="Z51" s="1003"/>
      <c r="AA51" s="1003"/>
      <c r="AB51" s="1003"/>
    </row>
    <row r="52" spans="1:28" ht="30" customHeight="1" x14ac:dyDescent="0.25">
      <c r="A52" s="1106"/>
      <c r="B52" s="222"/>
      <c r="C52" s="60"/>
      <c r="D52" s="408" t="s">
        <v>235</v>
      </c>
      <c r="E52" s="425"/>
      <c r="F52" s="420"/>
      <c r="G52" s="420"/>
      <c r="H52" s="420"/>
      <c r="I52" s="420"/>
      <c r="J52" s="421"/>
      <c r="K52" s="421"/>
      <c r="L52" s="481"/>
      <c r="M52" s="499"/>
      <c r="N52" s="499"/>
      <c r="O52" s="499"/>
      <c r="P52" s="915"/>
      <c r="Q52" s="916"/>
      <c r="R52" s="916"/>
      <c r="S52" s="932"/>
      <c r="T52" s="915"/>
      <c r="U52" s="915"/>
      <c r="V52" s="915"/>
      <c r="W52" s="915"/>
      <c r="X52" s="915"/>
      <c r="Y52" s="1003"/>
      <c r="Z52" s="1003"/>
      <c r="AA52" s="1003"/>
      <c r="AB52" s="1003"/>
    </row>
    <row r="53" spans="1:28" ht="30" customHeight="1" x14ac:dyDescent="0.25">
      <c r="A53" s="1106"/>
      <c r="B53" s="222"/>
      <c r="C53" s="60"/>
      <c r="D53" s="408" t="s">
        <v>235</v>
      </c>
      <c r="E53" s="425"/>
      <c r="F53" s="420"/>
      <c r="G53" s="420"/>
      <c r="H53" s="420"/>
      <c r="I53" s="420"/>
      <c r="J53" s="421"/>
      <c r="K53" s="421"/>
      <c r="L53" s="481"/>
      <c r="M53" s="499"/>
      <c r="N53" s="499"/>
      <c r="O53" s="499"/>
      <c r="P53" s="915"/>
      <c r="Q53" s="916"/>
      <c r="R53" s="916"/>
      <c r="S53" s="932"/>
      <c r="T53" s="915"/>
      <c r="U53" s="915"/>
      <c r="V53" s="915"/>
      <c r="W53" s="915"/>
      <c r="X53" s="915"/>
      <c r="Y53" s="1003"/>
      <c r="Z53" s="1003"/>
      <c r="AA53" s="1003"/>
      <c r="AB53" s="1003"/>
    </row>
    <row r="54" spans="1:28" ht="30" customHeight="1" x14ac:dyDescent="0.25">
      <c r="A54" s="1106"/>
      <c r="B54" s="222"/>
      <c r="C54" s="60"/>
      <c r="D54" s="408" t="s">
        <v>235</v>
      </c>
      <c r="E54" s="425"/>
      <c r="F54" s="420"/>
      <c r="G54" s="420"/>
      <c r="H54" s="420"/>
      <c r="I54" s="420"/>
      <c r="J54" s="421"/>
      <c r="K54" s="421"/>
      <c r="L54" s="481"/>
      <c r="M54" s="499"/>
      <c r="N54" s="499"/>
      <c r="O54" s="499"/>
      <c r="P54" s="1002"/>
      <c r="Q54" s="916"/>
      <c r="R54" s="916"/>
      <c r="S54" s="916"/>
      <c r="T54" s="915"/>
      <c r="U54" s="915"/>
      <c r="V54" s="915"/>
      <c r="W54" s="915"/>
      <c r="X54" s="915"/>
      <c r="Y54" s="1003"/>
      <c r="Z54" s="1003"/>
      <c r="AA54" s="1003"/>
      <c r="AB54" s="1003"/>
    </row>
    <row r="55" spans="1:28" ht="30" customHeight="1" x14ac:dyDescent="0.25">
      <c r="A55" s="1106"/>
      <c r="B55" s="222"/>
      <c r="C55" s="60"/>
      <c r="D55" s="408" t="s">
        <v>235</v>
      </c>
      <c r="E55" s="425"/>
      <c r="F55" s="420"/>
      <c r="G55" s="420"/>
      <c r="H55" s="420"/>
      <c r="I55" s="420"/>
      <c r="J55" s="421"/>
      <c r="K55" s="421"/>
      <c r="L55" s="481"/>
      <c r="M55" s="499"/>
      <c r="N55" s="499"/>
      <c r="O55" s="499"/>
      <c r="P55" s="1002"/>
      <c r="Q55" s="916"/>
      <c r="R55" s="916"/>
      <c r="S55" s="915"/>
      <c r="T55" s="915"/>
      <c r="U55" s="915"/>
      <c r="V55" s="915"/>
      <c r="W55" s="915"/>
      <c r="X55" s="915"/>
      <c r="Y55" s="1003"/>
      <c r="Z55" s="1003"/>
      <c r="AA55" s="1003"/>
      <c r="AB55" s="1003"/>
    </row>
    <row r="56" spans="1:28" ht="30" customHeight="1" x14ac:dyDescent="0.25">
      <c r="A56" s="1106"/>
      <c r="B56" s="222"/>
      <c r="C56" s="60"/>
      <c r="D56" s="408" t="s">
        <v>235</v>
      </c>
      <c r="E56" s="425"/>
      <c r="F56" s="420"/>
      <c r="G56" s="420"/>
      <c r="H56" s="420"/>
      <c r="I56" s="420"/>
      <c r="J56" s="421"/>
      <c r="K56" s="421"/>
      <c r="L56" s="481"/>
      <c r="M56" s="499"/>
      <c r="N56" s="499"/>
      <c r="O56" s="499"/>
      <c r="P56" s="1002"/>
      <c r="Q56" s="915"/>
      <c r="R56" s="915"/>
      <c r="S56" s="915"/>
      <c r="T56" s="915"/>
      <c r="U56" s="915"/>
      <c r="V56" s="915"/>
      <c r="W56" s="915"/>
      <c r="X56" s="915"/>
      <c r="Y56" s="1003"/>
      <c r="Z56" s="1003"/>
      <c r="AA56" s="1003"/>
      <c r="AB56" s="1003"/>
    </row>
    <row r="57" spans="1:28" ht="30" customHeight="1" x14ac:dyDescent="0.25">
      <c r="A57" s="1106"/>
      <c r="B57" s="222"/>
      <c r="C57" s="60"/>
      <c r="D57" s="408" t="s">
        <v>235</v>
      </c>
      <c r="E57" s="425"/>
      <c r="F57" s="420"/>
      <c r="G57" s="420"/>
      <c r="H57" s="420"/>
      <c r="I57" s="420"/>
      <c r="J57" s="421"/>
      <c r="K57" s="421"/>
      <c r="L57" s="481"/>
      <c r="M57" s="499"/>
      <c r="N57" s="499"/>
      <c r="O57" s="499"/>
      <c r="P57" s="1002"/>
      <c r="Q57" s="915"/>
      <c r="R57" s="915"/>
      <c r="S57" s="915"/>
      <c r="T57" s="915"/>
      <c r="U57" s="915"/>
      <c r="V57" s="915"/>
      <c r="W57" s="915"/>
      <c r="X57" s="915"/>
      <c r="Y57" s="1003"/>
      <c r="Z57" s="1003"/>
      <c r="AA57" s="1003"/>
      <c r="AB57" s="1003"/>
    </row>
    <row r="58" spans="1:28" ht="30" customHeight="1" x14ac:dyDescent="0.25">
      <c r="A58" s="1106"/>
      <c r="B58" s="222"/>
      <c r="C58" s="60"/>
      <c r="D58" s="408" t="s">
        <v>235</v>
      </c>
      <c r="E58" s="425"/>
      <c r="F58" s="420"/>
      <c r="G58" s="420"/>
      <c r="H58" s="420"/>
      <c r="I58" s="420"/>
      <c r="J58" s="421"/>
      <c r="K58" s="421"/>
      <c r="L58" s="481"/>
      <c r="M58" s="499"/>
      <c r="N58" s="499"/>
      <c r="O58" s="499"/>
      <c r="P58" s="1002"/>
      <c r="Q58" s="915"/>
      <c r="R58" s="915"/>
      <c r="S58" s="915"/>
      <c r="T58" s="915"/>
      <c r="U58" s="915"/>
      <c r="V58" s="915"/>
      <c r="W58" s="915"/>
      <c r="X58" s="915"/>
      <c r="Y58" s="1003"/>
      <c r="Z58" s="1003"/>
      <c r="AA58" s="1003"/>
      <c r="AB58" s="1003"/>
    </row>
    <row r="59" spans="1:28" ht="30" customHeight="1" thickBot="1" x14ac:dyDescent="0.3">
      <c r="A59" s="1106"/>
      <c r="B59" s="222"/>
      <c r="C59" s="60"/>
      <c r="D59" s="409" t="s">
        <v>235</v>
      </c>
      <c r="E59" s="426"/>
      <c r="F59" s="423"/>
      <c r="G59" s="423"/>
      <c r="H59" s="423"/>
      <c r="I59" s="423"/>
      <c r="J59" s="424"/>
      <c r="K59" s="424"/>
      <c r="L59" s="481"/>
      <c r="M59" s="499"/>
      <c r="N59" s="499"/>
      <c r="O59" s="499"/>
      <c r="P59" s="1002"/>
      <c r="Q59" s="915"/>
      <c r="R59" s="915"/>
      <c r="S59" s="931" t="s">
        <v>878</v>
      </c>
      <c r="T59" s="931"/>
      <c r="U59" s="931" t="s">
        <v>879</v>
      </c>
      <c r="V59" s="915"/>
      <c r="W59" s="915"/>
      <c r="X59" s="915"/>
      <c r="Y59" s="1003"/>
      <c r="Z59" s="1003"/>
      <c r="AA59" s="1003"/>
      <c r="AB59" s="1003"/>
    </row>
    <row r="60" spans="1:28" ht="26.25" customHeight="1" x14ac:dyDescent="0.25">
      <c r="A60" s="1106"/>
      <c r="B60" s="218"/>
      <c r="C60" s="60" t="s">
        <v>406</v>
      </c>
      <c r="D60" s="220" t="s">
        <v>238</v>
      </c>
      <c r="E60" s="1149"/>
      <c r="F60" s="1149"/>
      <c r="G60" s="1149"/>
      <c r="H60" s="1149"/>
      <c r="I60" s="1162"/>
      <c r="J60" s="1145"/>
      <c r="K60" s="1145"/>
      <c r="L60" s="122"/>
      <c r="M60" s="1152"/>
      <c r="N60" s="500"/>
      <c r="O60" s="1152"/>
      <c r="P60" s="1002"/>
      <c r="Q60" s="915"/>
      <c r="R60" s="915"/>
      <c r="S60" s="931" t="str" cm="1">
        <f t="array" ref="S60">IF(MAX(R61:R63)=0,"N/A",INDEX(Q61:Q63,S61,1))</f>
        <v>N/A</v>
      </c>
      <c r="T60" s="915"/>
      <c r="U60" s="931" t="str" cm="1">
        <f t="array" ref="U60">IF(MAX(T61:T63)=0,"N/A",INDEX(Q61:Q63,U61,1))</f>
        <v>N/A</v>
      </c>
      <c r="V60" s="915"/>
      <c r="W60" s="915"/>
      <c r="X60" s="915"/>
      <c r="Y60" s="1003"/>
      <c r="Z60" s="1003"/>
      <c r="AA60" s="1003"/>
      <c r="AB60" s="1003"/>
    </row>
    <row r="61" spans="1:28" ht="33.75" customHeight="1" thickBot="1" x14ac:dyDescent="0.3">
      <c r="A61" s="1106"/>
      <c r="B61" s="218"/>
      <c r="C61" s="216"/>
      <c r="D61" s="427" t="s">
        <v>240</v>
      </c>
      <c r="E61" s="1150"/>
      <c r="F61" s="1150"/>
      <c r="G61" s="1150"/>
      <c r="H61" s="1150"/>
      <c r="I61" s="1163"/>
      <c r="J61" s="1146"/>
      <c r="K61" s="1146"/>
      <c r="L61" s="122"/>
      <c r="M61" s="1152"/>
      <c r="N61" s="500"/>
      <c r="O61" s="1152"/>
      <c r="P61" s="1002"/>
      <c r="Q61" s="916" t="s">
        <v>239</v>
      </c>
      <c r="R61" s="916">
        <f>COUNTIF(E62:I62,Q61)</f>
        <v>0</v>
      </c>
      <c r="S61" s="932">
        <f>MATCH(MAX(R61:R63),R61:R63,0)</f>
        <v>1</v>
      </c>
      <c r="T61" s="916">
        <f>COUNTIF(J62:K62,Q61)</f>
        <v>0</v>
      </c>
      <c r="U61" s="932">
        <f>MATCH(MAX(T61:T63),T61:T63,0)</f>
        <v>1</v>
      </c>
      <c r="V61" s="915"/>
      <c r="W61" s="915"/>
      <c r="X61" s="915"/>
      <c r="Y61" s="1003"/>
      <c r="Z61" s="1003"/>
      <c r="AA61" s="1003"/>
      <c r="AB61" s="1003"/>
    </row>
    <row r="62" spans="1:28" ht="35.25" customHeight="1" thickBot="1" x14ac:dyDescent="0.3">
      <c r="A62" s="1106"/>
      <c r="B62" s="218"/>
      <c r="C62" s="153" t="s">
        <v>407</v>
      </c>
      <c r="D62" s="414" t="s">
        <v>408</v>
      </c>
      <c r="E62" s="415" t="str">
        <f t="shared" ref="E62:K62" si="2">IF(E47="N/A","N/A",IF(E47=0,0,IF(E60=0,E47,IF(E60="Alto","Bajo",IF(E47="Alto","Medio","Bajo")))))</f>
        <v>N/A</v>
      </c>
      <c r="F62" s="415" t="e">
        <f t="shared" si="2"/>
        <v>#DIV/0!</v>
      </c>
      <c r="G62" s="415" t="str">
        <f t="shared" si="2"/>
        <v>N/A</v>
      </c>
      <c r="H62" s="415" t="e">
        <f t="shared" si="2"/>
        <v>#DIV/0!</v>
      </c>
      <c r="I62" s="415" t="e">
        <f t="shared" si="2"/>
        <v>#DIV/0!</v>
      </c>
      <c r="J62" s="415" t="e">
        <f t="shared" si="2"/>
        <v>#DIV/0!</v>
      </c>
      <c r="K62" s="415" t="e">
        <f t="shared" si="2"/>
        <v>#DIV/0!</v>
      </c>
      <c r="L62" s="482"/>
      <c r="M62" s="501">
        <f>IF(M47="N/A","N/A",IF(M47=0,0,IF(M60=0,M47,IF(M60="Alto","Bajo",IF(M47="Alto","Medio","Bajo")))))</f>
        <v>0</v>
      </c>
      <c r="N62" s="501"/>
      <c r="O62" s="501">
        <f>IF(O47="N/A","N/A",IF(O47=0,0,IF(O60=0,O47,IF(O60="Alto","Bajo",IF(O47="Alto","Medio","Bajo")))))</f>
        <v>0</v>
      </c>
      <c r="P62" s="1002"/>
      <c r="Q62" s="916" t="s">
        <v>243</v>
      </c>
      <c r="R62" s="916">
        <f>COUNTIF(E62:I62,Q62)</f>
        <v>0</v>
      </c>
      <c r="S62" s="932"/>
      <c r="T62" s="916">
        <f>COUNTIF(J62:K62,Q62)</f>
        <v>0</v>
      </c>
      <c r="U62" s="932"/>
      <c r="V62" s="915"/>
      <c r="W62" s="915"/>
      <c r="X62" s="915"/>
      <c r="Y62" s="1003"/>
      <c r="Z62" s="1003"/>
      <c r="AA62" s="1003"/>
      <c r="AB62" s="1003"/>
    </row>
    <row r="63" spans="1:28" ht="33" customHeight="1" thickTop="1" x14ac:dyDescent="0.25">
      <c r="A63" s="1106"/>
      <c r="B63" s="218"/>
      <c r="C63" s="153"/>
      <c r="D63" s="404"/>
      <c r="E63" s="482"/>
      <c r="F63" s="482"/>
      <c r="G63" s="482"/>
      <c r="H63" s="482"/>
      <c r="I63" s="482"/>
      <c r="J63" s="482"/>
      <c r="K63" s="482"/>
      <c r="L63" s="482"/>
      <c r="M63" s="501"/>
      <c r="N63" s="501"/>
      <c r="O63" s="501"/>
      <c r="P63" s="1002"/>
      <c r="Q63" s="916" t="s">
        <v>246</v>
      </c>
      <c r="R63" s="916">
        <f>COUNTIF(E62:I62,Q63)</f>
        <v>0</v>
      </c>
      <c r="S63" s="932"/>
      <c r="T63" s="916">
        <f>COUNTIF(J62:K62,Q63)</f>
        <v>0</v>
      </c>
      <c r="U63" s="932"/>
      <c r="V63" s="915"/>
      <c r="W63" s="915"/>
      <c r="X63" s="915"/>
      <c r="Y63" s="1003"/>
      <c r="Z63" s="1003"/>
      <c r="AA63" s="1003"/>
      <c r="AB63" s="1003"/>
    </row>
    <row r="64" spans="1:28" ht="19.5" customHeight="1" x14ac:dyDescent="0.25">
      <c r="A64" s="1106"/>
      <c r="B64" s="218"/>
      <c r="C64" s="216"/>
      <c r="E64" s="223"/>
      <c r="F64" s="223"/>
      <c r="G64" s="223"/>
      <c r="H64" s="223"/>
      <c r="I64" s="223"/>
      <c r="J64" s="223"/>
      <c r="K64" s="223"/>
      <c r="L64" s="223"/>
      <c r="M64" s="22"/>
      <c r="N64" s="22"/>
      <c r="O64" s="22"/>
      <c r="P64" s="1002"/>
      <c r="Q64" s="915"/>
      <c r="R64" s="915"/>
      <c r="S64" s="915"/>
      <c r="T64" s="915"/>
      <c r="U64" s="915"/>
      <c r="V64" s="915"/>
      <c r="W64" s="915"/>
      <c r="X64" s="915"/>
      <c r="Y64" s="1003"/>
      <c r="Z64" s="1003"/>
      <c r="AA64" s="1003"/>
      <c r="AB64" s="1003"/>
    </row>
    <row r="65" spans="1:28" ht="36" customHeight="1" x14ac:dyDescent="0.25">
      <c r="A65" s="1106"/>
      <c r="B65" s="218"/>
      <c r="C65" s="216"/>
      <c r="D65" s="653" t="s">
        <v>259</v>
      </c>
      <c r="E65" s="1143" t="str">
        <f>F5</f>
        <v>Recogida y tratamiento de aguas residuales</v>
      </c>
      <c r="F65" s="1143"/>
      <c r="G65" s="652"/>
      <c r="H65" s="648"/>
      <c r="I65" s="648"/>
      <c r="J65" s="1148"/>
      <c r="K65" s="1148"/>
      <c r="L65" s="489"/>
      <c r="M65" s="195"/>
      <c r="N65" s="195"/>
      <c r="O65" s="22"/>
      <c r="P65" s="1002"/>
      <c r="Q65" s="915"/>
      <c r="R65" s="915"/>
      <c r="S65" s="915"/>
      <c r="T65" s="915"/>
      <c r="U65" s="915"/>
      <c r="V65" s="915"/>
      <c r="W65" s="915"/>
      <c r="X65" s="915"/>
      <c r="Y65" s="1003"/>
      <c r="Z65" s="1003"/>
      <c r="AA65" s="1003"/>
      <c r="AB65" s="1003"/>
    </row>
    <row r="66" spans="1:28" ht="11.45" customHeight="1" x14ac:dyDescent="0.25">
      <c r="A66" s="1106"/>
      <c r="B66" s="218"/>
      <c r="C66" s="216"/>
      <c r="D66" s="653"/>
      <c r="E66" s="68"/>
      <c r="F66" s="68"/>
      <c r="G66" s="678"/>
      <c r="H66" s="679"/>
      <c r="I66" s="679"/>
      <c r="J66" s="489"/>
      <c r="K66" s="489"/>
      <c r="L66" s="489"/>
      <c r="M66" s="195"/>
      <c r="N66" s="195"/>
      <c r="O66" s="22"/>
      <c r="P66" s="22"/>
      <c r="Q66" s="22"/>
      <c r="R66" s="22"/>
      <c r="S66" s="195"/>
      <c r="T66" s="195"/>
      <c r="U66" s="195"/>
      <c r="V66" s="195"/>
      <c r="W66" s="195"/>
      <c r="X66" s="195"/>
      <c r="Y66" s="195"/>
      <c r="Z66" s="195"/>
      <c r="AA66" s="195"/>
    </row>
    <row r="67" spans="1:28" ht="39" customHeight="1" thickBot="1" x14ac:dyDescent="0.3">
      <c r="A67" s="1106"/>
      <c r="B67" s="218"/>
      <c r="C67" s="216"/>
      <c r="D67" s="50"/>
      <c r="E67" s="1158" t="s">
        <v>200</v>
      </c>
      <c r="F67" s="1158"/>
      <c r="G67" s="1158"/>
      <c r="H67" s="1158"/>
      <c r="I67" s="1158"/>
      <c r="J67" s="1147" t="s">
        <v>203</v>
      </c>
      <c r="K67" s="1147"/>
      <c r="L67" s="224"/>
      <c r="P67" s="87"/>
      <c r="Q67" s="964"/>
      <c r="R67" s="964"/>
      <c r="S67" s="964"/>
      <c r="T67" s="964"/>
      <c r="U67" s="964"/>
      <c r="V67" s="964"/>
      <c r="W67" s="964"/>
      <c r="X67" s="964"/>
    </row>
    <row r="68" spans="1:28" ht="57.95" customHeight="1" x14ac:dyDescent="0.25">
      <c r="A68" s="1106"/>
      <c r="B68" s="218"/>
      <c r="C68" s="88"/>
      <c r="D68" s="485" t="s">
        <v>260</v>
      </c>
      <c r="E68" s="486" t="str" cm="1">
        <f t="array" ref="E68:K68">IF($F$5="Drinking Water Supply",TRANSPOSE(Φύλλο2!A4:A10),IF($F$5="Wastewater Collection &amp; Treatment",TRANSPOSE(Φύλλο2!A21:A27),TRANSPOSE(Φύλλο2!A12:A18)))</f>
        <v>Agua de fuentes naturales</v>
      </c>
      <c r="F68" s="486" t="str">
        <v>Redes de riego de agua y estaciones de bombeo</v>
      </c>
      <c r="G68" s="486">
        <v>0</v>
      </c>
      <c r="H68" s="486" t="str">
        <v>Reutilización del efluente tratado en las plantas de tratamiento de aguas residuales</v>
      </c>
      <c r="I68" s="486">
        <v>0</v>
      </c>
      <c r="J68" s="486" t="str">
        <v>Suministro de energía</v>
      </c>
      <c r="K68" s="486" t="str">
        <v>Conexiones por carretera</v>
      </c>
      <c r="L68" s="473"/>
      <c r="M68" s="225" t="s">
        <v>261</v>
      </c>
      <c r="N68" s="694"/>
      <c r="O68" s="1141" t="s">
        <v>262</v>
      </c>
      <c r="P68" s="1141"/>
      <c r="Q68" s="964"/>
      <c r="R68" s="964"/>
      <c r="S68" s="964"/>
      <c r="T68" s="964"/>
      <c r="U68" s="964"/>
      <c r="V68" s="964"/>
      <c r="W68" s="964"/>
      <c r="X68" s="964"/>
    </row>
    <row r="69" spans="1:28" ht="21.75" customHeight="1" x14ac:dyDescent="0.25">
      <c r="A69" s="1106"/>
      <c r="B69" s="218"/>
      <c r="C69" s="88"/>
      <c r="D69" s="683" t="s">
        <v>409</v>
      </c>
      <c r="E69" s="681"/>
      <c r="F69" s="681"/>
      <c r="G69" s="681"/>
      <c r="H69" s="681"/>
      <c r="I69" s="681"/>
      <c r="J69" s="681"/>
      <c r="K69" s="681"/>
      <c r="L69" s="487"/>
      <c r="M69" s="226" t="s">
        <v>265</v>
      </c>
      <c r="N69" s="695"/>
      <c r="O69" s="1154" t="s">
        <v>266</v>
      </c>
      <c r="P69" s="1155"/>
      <c r="Q69" s="964"/>
      <c r="R69" s="964"/>
      <c r="S69" s="964"/>
      <c r="T69" s="964"/>
      <c r="U69" s="964"/>
      <c r="V69" s="964"/>
      <c r="W69" s="964"/>
      <c r="X69" s="964"/>
    </row>
    <row r="70" spans="1:28" ht="39.950000000000003" customHeight="1" x14ac:dyDescent="0.25">
      <c r="A70" s="1106"/>
      <c r="B70" s="218"/>
      <c r="D70" s="862" t="str">
        <f>IF($F$5="Drinking Water Supply",Φύλλο3!D4,IF($F$5="Wastewater Collection &amp; Treatment", Φύλλο3!D26,Φύλλο3!D49))</f>
        <v>Usar nuevos materiales para suprimir el crecimiento de algas en los canales de riego [p. ej., paneles de mortero de plástico reforzado con fibra de vidrio (FRPM, por sus siglas en inglés)]</v>
      </c>
      <c r="E70" s="682">
        <f>IF($F$5="Wastewater Collection &amp; Treatment",'Temperature Adaptation'!B19,IF($F$5="Drinking Water Supply",'Temperature Adaptation'!B3,'Temperature Adaptation'!B32))</f>
        <v>0</v>
      </c>
      <c r="F70" s="682" t="str">
        <f>IF($F$5="Wastewater Collection &amp; Treatment",'Temperature Adaptation'!C19,IF($F$5="Drinking Water Supply",'Temperature Adaptation'!C3,'Temperature Adaptation'!C32))</f>
        <v>Bajo</v>
      </c>
      <c r="G70" s="682">
        <f>IF($F$5="Wastewater Collection &amp; Treatment",'Temperature Adaptation'!D19,IF($F$5="Drinking Water Supply",'Temperature Adaptation'!D3,'Temperature Adaptation'!D32))</f>
        <v>0</v>
      </c>
      <c r="H70" s="682">
        <f>IF($F$5="Wastewater Collection &amp; Treatment",'Temperature Adaptation'!E19,IF($F$5="Drinking Water Supply",'Temperature Adaptation'!E3,'Temperature Adaptation'!E32))</f>
        <v>0</v>
      </c>
      <c r="I70" s="682">
        <f>IF($F$5="Wastewater Collection &amp; Treatment",'Temperature Adaptation'!F19,IF($F$5="Drinking Water Supply",'Temperature Adaptation'!F3,'Temperature Adaptation'!F32))</f>
        <v>0</v>
      </c>
      <c r="J70" s="682">
        <f>IF($F$5="Wastewater Collection &amp; Treatment",'Temperature Adaptation'!G19,IF($F$5="Drinking Water Supply",'Temperature Adaptation'!G3,'Temperature Adaptation'!G32))</f>
        <v>0</v>
      </c>
      <c r="K70" s="682">
        <f>IF($F$5="Wastewater Collection &amp; Treatment",'Temperature Adaptation'!H19,IF($F$5="Drinking Water Supply",'Temperature Adaptation'!H3,'Temperature Adaptation'!H32))</f>
        <v>0</v>
      </c>
      <c r="L70" s="490"/>
      <c r="M70" s="693" t="str">
        <f>IF($F$5="Wastewater Collection &amp; Treatment",'Temperature Adaptation'!J19,IF($F$5="Drinking Water Supply",'Temperature Adaptation'!J3,'Temperature Adaptation'!J32))</f>
        <v>Barato</v>
      </c>
      <c r="N70" s="696"/>
      <c r="O70" s="1144"/>
      <c r="P70" s="1144"/>
      <c r="Q70" s="964"/>
      <c r="R70" s="964"/>
      <c r="S70" s="964"/>
      <c r="T70" s="964"/>
      <c r="U70" s="964"/>
      <c r="V70" s="964"/>
      <c r="W70" s="964"/>
      <c r="X70" s="964"/>
    </row>
    <row r="71" spans="1:28" ht="30" customHeight="1" x14ac:dyDescent="0.25">
      <c r="A71" s="1106"/>
      <c r="B71" s="218"/>
      <c r="D71" s="515">
        <f>IF($F$5="Drinking Water Supply",Φύλλο3!D5,IF($F$5="Wastewater Collection &amp; Treatment", Φύλλο3!D27,Φύλλο3!D50))</f>
        <v>0</v>
      </c>
      <c r="E71" s="682">
        <f>IF($F$5="Wastewater Collection &amp; Treatment",'Temperature Adaptation'!B19,IF($F$5="Drinking Water Supply",'Temperature Adaptation'!B4,'Temperature Adaptation'!B33))</f>
        <v>0</v>
      </c>
      <c r="F71" s="682">
        <f>IF($F$5="Wastewater Collection &amp; Treatment",'Temperature Adaptation'!C19,IF($F$5="Drinking Water Supply",'Temperature Adaptation'!C4,'Temperature Adaptation'!C33))</f>
        <v>0</v>
      </c>
      <c r="G71" s="682">
        <f>IF($F$5="Wastewater Collection &amp; Treatment",'Temperature Adaptation'!D19,IF($F$5="Drinking Water Supply",'Temperature Adaptation'!D4,'Temperature Adaptation'!D33))</f>
        <v>0</v>
      </c>
      <c r="H71" s="682">
        <f>IF($F$5="Wastewater Collection &amp; Treatment",'Temperature Adaptation'!E19,IF($F$5="Drinking Water Supply",'Temperature Adaptation'!E4,'Temperature Adaptation'!E33))</f>
        <v>0</v>
      </c>
      <c r="I71" s="682">
        <f>IF($F$5="Wastewater Collection &amp; Treatment",'Temperature Adaptation'!F19,IF($F$5="Drinking Water Supply",'Temperature Adaptation'!F4,'Temperature Adaptation'!F33))</f>
        <v>0</v>
      </c>
      <c r="J71" s="682">
        <f>IF($F$5="Wastewater Collection &amp; Treatment",'Temperature Adaptation'!G19,IF($F$5="Drinking Water Supply",'Temperature Adaptation'!G4,'Temperature Adaptation'!G33))</f>
        <v>0</v>
      </c>
      <c r="K71" s="682">
        <f>IF($F$5="Wastewater Collection &amp; Treatment",'Temperature Adaptation'!H19,IF($F$5="Drinking Water Supply",'Temperature Adaptation'!H4,'Temperature Adaptation'!H33))</f>
        <v>0</v>
      </c>
      <c r="L71" s="490"/>
      <c r="M71" s="693">
        <f>IF($F$5="Wastewater Collection &amp; Treatment",'Temperature Adaptation'!J20,IF($F$5="Drinking Water Supply",'Temperature Adaptation'!J4,'Temperature Adaptation'!J33))</f>
        <v>0</v>
      </c>
      <c r="N71" s="696"/>
      <c r="O71" s="1144"/>
      <c r="P71" s="1144"/>
      <c r="Q71" s="964"/>
      <c r="R71" s="964"/>
      <c r="S71" s="964"/>
      <c r="T71" s="964"/>
      <c r="U71" s="964"/>
      <c r="V71" s="964"/>
      <c r="W71" s="964"/>
      <c r="X71" s="964"/>
    </row>
    <row r="72" spans="1:28" ht="30" customHeight="1" x14ac:dyDescent="0.25">
      <c r="A72" s="1106"/>
      <c r="B72" s="218"/>
      <c r="D72" s="515">
        <f>IF($F$5="Drinking Water Supply",Φύλλο3!D6,IF($F$5="Wastewater Collection &amp; Treatment", Φύλλο3!D28,Φύλλο3!D51))</f>
        <v>0</v>
      </c>
      <c r="E72" s="682">
        <f>IF($F$5="Wastewater Collection &amp; Treatment",'Temperature Adaptation'!B20,IF($F$5="Drinking Water Supply",'Temperature Adaptation'!B5,'Temperature Adaptation'!B34))</f>
        <v>0</v>
      </c>
      <c r="F72" s="682">
        <f>IF($F$5="Wastewater Collection &amp; Treatment",'Temperature Adaptation'!C20,IF($F$5="Drinking Water Supply",'Temperature Adaptation'!C5,'Temperature Adaptation'!C34))</f>
        <v>0</v>
      </c>
      <c r="G72" s="682">
        <f>IF($F$5="Wastewater Collection &amp; Treatment",'Temperature Adaptation'!D20,IF($F$5="Drinking Water Supply",'Temperature Adaptation'!D5,'Temperature Adaptation'!D34))</f>
        <v>0</v>
      </c>
      <c r="H72" s="682">
        <f>IF($F$5="Wastewater Collection &amp; Treatment",'Temperature Adaptation'!E20,IF($F$5="Drinking Water Supply",'Temperature Adaptation'!E5,'Temperature Adaptation'!E34))</f>
        <v>0</v>
      </c>
      <c r="I72" s="682">
        <f>IF($F$5="Wastewater Collection &amp; Treatment",'Temperature Adaptation'!F20,IF($F$5="Drinking Water Supply",'Temperature Adaptation'!F5,'Temperature Adaptation'!F34))</f>
        <v>0</v>
      </c>
      <c r="J72" s="682">
        <f>IF($F$5="Wastewater Collection &amp; Treatment",'Temperature Adaptation'!G20,IF($F$5="Drinking Water Supply",'Temperature Adaptation'!G5,'Temperature Adaptation'!G34))</f>
        <v>0</v>
      </c>
      <c r="K72" s="682">
        <f>IF($F$5="Wastewater Collection &amp; Treatment",'Temperature Adaptation'!H20,IF($F$5="Drinking Water Supply",'Temperature Adaptation'!H5,'Temperature Adaptation'!H34))</f>
        <v>0</v>
      </c>
      <c r="L72" s="490"/>
      <c r="M72" s="693">
        <f>IF($F$5="Wastewater Collection &amp; Treatment",'Temperature Adaptation'!J21,IF($F$5="Drinking Water Supply",'Temperature Adaptation'!J5,'Temperature Adaptation'!J34))</f>
        <v>0</v>
      </c>
      <c r="N72" s="696"/>
      <c r="O72" s="1144"/>
      <c r="P72" s="1144"/>
      <c r="Q72" s="964"/>
      <c r="R72" s="964"/>
      <c r="S72" s="964"/>
      <c r="T72" s="964"/>
      <c r="U72" s="964"/>
      <c r="V72" s="964"/>
      <c r="W72" s="964"/>
      <c r="X72" s="964"/>
    </row>
    <row r="73" spans="1:28" ht="30" customHeight="1" x14ac:dyDescent="0.25">
      <c r="A73" s="1106"/>
      <c r="B73" s="218"/>
      <c r="D73" s="515">
        <f>IF($F$5="Drinking Water Supply",Φύλλο3!D7,IF($F$5="Wastewater Collection &amp; Treatment", Φύλλο3!D29,Φύλλο3!D52))</f>
        <v>0</v>
      </c>
      <c r="E73" s="682">
        <f>IF($F$5="Wastewater Collection &amp; Treatment",'Temperature Adaptation'!B21,IF($F$5="Drinking Water Supply",'Temperature Adaptation'!B6,'Temperature Adaptation'!B35))</f>
        <v>0</v>
      </c>
      <c r="F73" s="682">
        <f>IF($F$5="Wastewater Collection &amp; Treatment",'Temperature Adaptation'!C21,IF($F$5="Drinking Water Supply",'Temperature Adaptation'!C6,'Temperature Adaptation'!C35))</f>
        <v>0</v>
      </c>
      <c r="G73" s="682">
        <f>IF($F$5="Wastewater Collection &amp; Treatment",'Temperature Adaptation'!D21,IF($F$5="Drinking Water Supply",'Temperature Adaptation'!D6,'Temperature Adaptation'!D35))</f>
        <v>0</v>
      </c>
      <c r="H73" s="682">
        <f>IF($F$5="Wastewater Collection &amp; Treatment",'Temperature Adaptation'!E21,IF($F$5="Drinking Water Supply",'Temperature Adaptation'!E6,'Temperature Adaptation'!E35))</f>
        <v>0</v>
      </c>
      <c r="I73" s="682">
        <f>IF($F$5="Wastewater Collection &amp; Treatment",'Temperature Adaptation'!F21,IF($F$5="Drinking Water Supply",'Temperature Adaptation'!F6,'Temperature Adaptation'!F35))</f>
        <v>0</v>
      </c>
      <c r="J73" s="682">
        <f>IF($F$5="Wastewater Collection &amp; Treatment",'Temperature Adaptation'!G21,IF($F$5="Drinking Water Supply",'Temperature Adaptation'!G6,'Temperature Adaptation'!G35))</f>
        <v>0</v>
      </c>
      <c r="K73" s="682">
        <f>IF($F$5="Wastewater Collection &amp; Treatment",'Temperature Adaptation'!H21,IF($F$5="Drinking Water Supply",'Temperature Adaptation'!H6,'Temperature Adaptation'!H35))</f>
        <v>0</v>
      </c>
      <c r="L73" s="490"/>
      <c r="M73" s="693">
        <f>IF($F$5="Wastewater Collection &amp; Treatment",'Temperature Adaptation'!J22,IF($F$5="Drinking Water Supply",'Temperature Adaptation'!J6,'Temperature Adaptation'!J35))</f>
        <v>0</v>
      </c>
      <c r="N73" s="696"/>
      <c r="O73" s="1144"/>
      <c r="P73" s="1144"/>
      <c r="Q73" s="964"/>
      <c r="R73" s="964"/>
      <c r="S73" s="964"/>
      <c r="T73" s="964"/>
      <c r="U73" s="964"/>
      <c r="V73" s="964"/>
      <c r="W73" s="964"/>
      <c r="X73" s="964"/>
    </row>
    <row r="74" spans="1:28" ht="30" customHeight="1" x14ac:dyDescent="0.25">
      <c r="A74" s="63"/>
      <c r="B74" s="218"/>
      <c r="D74" s="515">
        <f>IF($F$5="Drinking Water Supply",Φύλλο3!D8,IF($F$5="Wastewater Collection &amp; Treatment", Φύλλο3!D30,Φύλλο3!D53))</f>
        <v>0</v>
      </c>
      <c r="E74" s="682">
        <f>IF($F$5="Wastewater Collection &amp; Treatment",'Temperature Adaptation'!B22,IF($F$5="Drinking Water Supply",'Temperature Adaptation'!B7,'Temperature Adaptation'!B36))</f>
        <v>0</v>
      </c>
      <c r="F74" s="682">
        <f>IF($F$5="Wastewater Collection &amp; Treatment",'Temperature Adaptation'!C22,IF($F$5="Drinking Water Supply",'Temperature Adaptation'!C7,'Temperature Adaptation'!C36))</f>
        <v>0</v>
      </c>
      <c r="G74" s="682">
        <f>IF($F$5="Wastewater Collection &amp; Treatment",'Temperature Adaptation'!D22,IF($F$5="Drinking Water Supply",'Temperature Adaptation'!D7,'Temperature Adaptation'!D36))</f>
        <v>0</v>
      </c>
      <c r="H74" s="682">
        <f>IF($F$5="Wastewater Collection &amp; Treatment",'Temperature Adaptation'!E22,IF($F$5="Drinking Water Supply",'Temperature Adaptation'!E7,'Temperature Adaptation'!E36))</f>
        <v>0</v>
      </c>
      <c r="I74" s="682">
        <f>IF($F$5="Wastewater Collection &amp; Treatment",'Temperature Adaptation'!F22,IF($F$5="Drinking Water Supply",'Temperature Adaptation'!F7,'Temperature Adaptation'!F36))</f>
        <v>0</v>
      </c>
      <c r="J74" s="682">
        <f>IF($F$5="Wastewater Collection &amp; Treatment",'Temperature Adaptation'!G22,IF($F$5="Drinking Water Supply",'Temperature Adaptation'!G7,'Temperature Adaptation'!G36))</f>
        <v>0</v>
      </c>
      <c r="K74" s="682">
        <f>IF($F$5="Wastewater Collection &amp; Treatment",'Temperature Adaptation'!H22,IF($F$5="Drinking Water Supply",'Temperature Adaptation'!H7,'Temperature Adaptation'!H36))</f>
        <v>0</v>
      </c>
      <c r="L74" s="490"/>
      <c r="M74" s="693">
        <f>IF($F$5="Wastewater Collection &amp; Treatment",'Temperature Adaptation'!J23,IF($F$5="Drinking Water Supply",'Temperature Adaptation'!J7,'Temperature Adaptation'!J36))</f>
        <v>0</v>
      </c>
      <c r="N74" s="696"/>
      <c r="O74" s="1144"/>
      <c r="P74" s="1144"/>
      <c r="Q74" s="964"/>
      <c r="R74" s="964"/>
      <c r="S74" s="964"/>
      <c r="T74" s="964"/>
      <c r="U74" s="964"/>
      <c r="V74" s="964"/>
      <c r="W74" s="964"/>
      <c r="X74" s="964"/>
    </row>
    <row r="75" spans="1:28" ht="30" customHeight="1" x14ac:dyDescent="0.25">
      <c r="A75" s="63"/>
      <c r="B75" s="218"/>
      <c r="D75" s="515">
        <f>IF($F$5="Drinking Water Supply",Φύλλο3!D9,IF($F$5="Wastewater Collection &amp; Treatment", Φύλλο3!D31,Φύλλο3!D54))</f>
        <v>0</v>
      </c>
      <c r="E75" s="682">
        <f>IF($F$5="Wastewater Collection &amp; Treatment",'Temperature Adaptation'!B23,IF($F$5="Drinking Water Supply",'Temperature Adaptation'!B8,'Temperature Adaptation'!B37))</f>
        <v>0</v>
      </c>
      <c r="F75" s="682">
        <f>IF($F$5="Wastewater Collection &amp; Treatment",'Temperature Adaptation'!C23,IF($F$5="Drinking Water Supply",'Temperature Adaptation'!C8,'Temperature Adaptation'!C37))</f>
        <v>0</v>
      </c>
      <c r="G75" s="682">
        <f>IF($F$5="Wastewater Collection &amp; Treatment",'Temperature Adaptation'!D23,IF($F$5="Drinking Water Supply",'Temperature Adaptation'!D8,'Temperature Adaptation'!D37))</f>
        <v>0</v>
      </c>
      <c r="H75" s="682">
        <f>IF($F$5="Wastewater Collection &amp; Treatment",'Temperature Adaptation'!E23,IF($F$5="Drinking Water Supply",'Temperature Adaptation'!E8,'Temperature Adaptation'!E37))</f>
        <v>0</v>
      </c>
      <c r="I75" s="682">
        <f>IF($F$5="Wastewater Collection &amp; Treatment",'Temperature Adaptation'!F23,IF($F$5="Drinking Water Supply",'Temperature Adaptation'!F8,'Temperature Adaptation'!F37))</f>
        <v>0</v>
      </c>
      <c r="J75" s="682">
        <f>IF($F$5="Wastewater Collection &amp; Treatment",'Temperature Adaptation'!G23,IF($F$5="Drinking Water Supply",'Temperature Adaptation'!G8,'Temperature Adaptation'!G37))</f>
        <v>0</v>
      </c>
      <c r="K75" s="682">
        <f>IF($F$5="Wastewater Collection &amp; Treatment",'Temperature Adaptation'!H23,IF($F$5="Drinking Water Supply",'Temperature Adaptation'!H8,'Temperature Adaptation'!H37))</f>
        <v>0</v>
      </c>
      <c r="L75" s="490"/>
      <c r="M75" s="693">
        <f>IF($F$5="Wastewater Collection &amp; Treatment",'Temperature Adaptation'!J24,IF($F$5="Drinking Water Supply",'Temperature Adaptation'!J8,'Temperature Adaptation'!J37))</f>
        <v>0</v>
      </c>
      <c r="N75" s="696"/>
      <c r="O75" s="1144"/>
      <c r="P75" s="1144"/>
      <c r="Q75" s="964"/>
      <c r="R75" s="964"/>
      <c r="S75" s="964"/>
      <c r="T75" s="964"/>
      <c r="U75" s="964"/>
      <c r="V75" s="964"/>
      <c r="W75" s="964"/>
      <c r="X75" s="964"/>
    </row>
    <row r="76" spans="1:28" ht="30" customHeight="1" x14ac:dyDescent="0.25">
      <c r="A76" s="171"/>
      <c r="B76" s="218"/>
      <c r="D76" s="515">
        <f>IF($F$5="Drinking Water Supply",Φύλλο3!D10,IF($F$5="Wastewater Collection &amp; Treatment", Φύλλο3!D32,Φύλλο3!D55))</f>
        <v>0</v>
      </c>
      <c r="E76" s="682">
        <f>IF($F$5="Wastewater Collection &amp; Treatment",'Temperature Adaptation'!B24,IF($F$5="Drinking Water Supply",'Temperature Adaptation'!B9,'Temperature Adaptation'!B38))</f>
        <v>0</v>
      </c>
      <c r="F76" s="682">
        <f>IF($F$5="Wastewater Collection &amp; Treatment",'Temperature Adaptation'!C24,IF($F$5="Drinking Water Supply",'Temperature Adaptation'!C9,'Temperature Adaptation'!C38))</f>
        <v>0</v>
      </c>
      <c r="G76" s="682">
        <f>IF($F$5="Wastewater Collection &amp; Treatment",'Temperature Adaptation'!D24,IF($F$5="Drinking Water Supply",'Temperature Adaptation'!D9,'Temperature Adaptation'!D38))</f>
        <v>0</v>
      </c>
      <c r="H76" s="682">
        <f>IF($F$5="Wastewater Collection &amp; Treatment",'Temperature Adaptation'!E24,IF($F$5="Drinking Water Supply",'Temperature Adaptation'!E9,'Temperature Adaptation'!E38))</f>
        <v>0</v>
      </c>
      <c r="I76" s="682">
        <f>IF($F$5="Wastewater Collection &amp; Treatment",'Temperature Adaptation'!F24,IF($F$5="Drinking Water Supply",'Temperature Adaptation'!F9,'Temperature Adaptation'!F38))</f>
        <v>0</v>
      </c>
      <c r="J76" s="682">
        <f>IF($F$5="Wastewater Collection &amp; Treatment",'Temperature Adaptation'!G24,IF($F$5="Drinking Water Supply",'Temperature Adaptation'!G9,'Temperature Adaptation'!G38))</f>
        <v>0</v>
      </c>
      <c r="K76" s="682">
        <f>IF($F$5="Wastewater Collection &amp; Treatment",'Temperature Adaptation'!H24,IF($F$5="Drinking Water Supply",'Temperature Adaptation'!H9,'Temperature Adaptation'!H38))</f>
        <v>0</v>
      </c>
      <c r="L76" s="490"/>
      <c r="M76" s="693">
        <f>IF($F$5="Wastewater Collection &amp; Treatment",'Temperature Adaptation'!J25,IF($F$5="Drinking Water Supply",'Temperature Adaptation'!J9,'Temperature Adaptation'!J38))</f>
        <v>0</v>
      </c>
      <c r="N76" s="696"/>
      <c r="O76" s="1144"/>
      <c r="P76" s="1144"/>
      <c r="Q76" s="964"/>
      <c r="R76" s="964"/>
      <c r="S76" s="964"/>
      <c r="T76" s="964"/>
      <c r="U76" s="964"/>
      <c r="V76" s="964"/>
      <c r="W76" s="964"/>
      <c r="X76" s="964"/>
    </row>
    <row r="77" spans="1:28" ht="30" customHeight="1" x14ac:dyDescent="0.25">
      <c r="A77" s="227"/>
      <c r="B77" s="218"/>
      <c r="D77" s="515">
        <f>IF($F$5="Drinking Water Supply",Φύλλο3!D11,IF($F$5="Wastewater Collection &amp; Treatment", Φύλλο3!D33,Φύλλο3!D56))</f>
        <v>0</v>
      </c>
      <c r="E77" s="682">
        <f>IF($F$5="Wastewater Collection &amp; Treatment",'Temperature Adaptation'!B25,IF($F$5="Drinking Water Supply",'Temperature Adaptation'!B10,'Temperature Adaptation'!B39))</f>
        <v>0</v>
      </c>
      <c r="F77" s="682">
        <f>IF($F$5="Wastewater Collection &amp; Treatment",'Temperature Adaptation'!C25,IF($F$5="Drinking Water Supply",'Temperature Adaptation'!C10,'Temperature Adaptation'!C39))</f>
        <v>0</v>
      </c>
      <c r="G77" s="682">
        <f>IF($F$5="Wastewater Collection &amp; Treatment",'Temperature Adaptation'!D25,IF($F$5="Drinking Water Supply",'Temperature Adaptation'!D10,'Temperature Adaptation'!D39))</f>
        <v>0</v>
      </c>
      <c r="H77" s="682">
        <f>IF($F$5="Wastewater Collection &amp; Treatment",'Temperature Adaptation'!E25,IF($F$5="Drinking Water Supply",'Temperature Adaptation'!E10,'Temperature Adaptation'!E39))</f>
        <v>0</v>
      </c>
      <c r="I77" s="682">
        <f>IF($F$5="Wastewater Collection &amp; Treatment",'Temperature Adaptation'!F25,IF($F$5="Drinking Water Supply",'Temperature Adaptation'!F10,'Temperature Adaptation'!F39))</f>
        <v>0</v>
      </c>
      <c r="J77" s="682">
        <f>IF($F$5="Wastewater Collection &amp; Treatment",'Temperature Adaptation'!G25,IF($F$5="Drinking Water Supply",'Temperature Adaptation'!G10,'Temperature Adaptation'!G39))</f>
        <v>0</v>
      </c>
      <c r="K77" s="682">
        <f>IF($F$5="Wastewater Collection &amp; Treatment",'Temperature Adaptation'!H25,IF($F$5="Drinking Water Supply",'Temperature Adaptation'!H10,'Temperature Adaptation'!H39))</f>
        <v>0</v>
      </c>
      <c r="L77" s="490"/>
      <c r="M77" s="693">
        <f>IF($F$5="Wastewater Collection &amp; Treatment",'Temperature Adaptation'!J26,IF($F$5="Drinking Water Supply",'Temperature Adaptation'!J10,'Temperature Adaptation'!J39))</f>
        <v>0</v>
      </c>
      <c r="N77" s="696"/>
      <c r="O77" s="1144"/>
      <c r="P77" s="1144"/>
      <c r="Q77" s="964"/>
      <c r="R77" s="964"/>
      <c r="S77" s="964"/>
      <c r="T77" s="964"/>
      <c r="U77" s="964"/>
      <c r="V77" s="964"/>
      <c r="W77" s="964"/>
      <c r="X77" s="964"/>
    </row>
    <row r="78" spans="1:28" ht="30" customHeight="1" x14ac:dyDescent="0.25">
      <c r="A78" s="227"/>
      <c r="B78" s="218"/>
      <c r="D78" s="515">
        <f>IF($F$5="Drinking Water Supply",Φύλλο3!D12,IF($F$5="Wastewater Collection &amp; Treatment", Φύλλο3!D34,Φύλλο3!D57))</f>
        <v>0</v>
      </c>
      <c r="E78" s="682">
        <f>IF($F$5="Wastewater Collection &amp; Treatment",'Temperature Adaptation'!B26,IF($F$5="Drinking Water Supply",'Temperature Adaptation'!B11,'Temperature Adaptation'!B40))</f>
        <v>0</v>
      </c>
      <c r="F78" s="682">
        <f>IF($F$5="Wastewater Collection &amp; Treatment",'Temperature Adaptation'!C26,IF($F$5="Drinking Water Supply",'Temperature Adaptation'!C11,'Temperature Adaptation'!C40))</f>
        <v>0</v>
      </c>
      <c r="G78" s="682">
        <f>IF($F$5="Wastewater Collection &amp; Treatment",'Temperature Adaptation'!D26,IF($F$5="Drinking Water Supply",'Temperature Adaptation'!D11,'Temperature Adaptation'!D40))</f>
        <v>0</v>
      </c>
      <c r="H78" s="682">
        <f>IF($F$5="Wastewater Collection &amp; Treatment",'Temperature Adaptation'!E26,IF($F$5="Drinking Water Supply",'Temperature Adaptation'!E11,'Temperature Adaptation'!E40))</f>
        <v>0</v>
      </c>
      <c r="I78" s="682">
        <f>IF($F$5="Wastewater Collection &amp; Treatment",'Temperature Adaptation'!F26,IF($F$5="Drinking Water Supply",'Temperature Adaptation'!F11,'Temperature Adaptation'!F40))</f>
        <v>0</v>
      </c>
      <c r="J78" s="682">
        <f>IF($F$5="Wastewater Collection &amp; Treatment",'Temperature Adaptation'!G26,IF($F$5="Drinking Water Supply",'Temperature Adaptation'!G11,'Temperature Adaptation'!G40))</f>
        <v>0</v>
      </c>
      <c r="K78" s="682">
        <f>IF($F$5="Wastewater Collection &amp; Treatment",'Temperature Adaptation'!H26,IF($F$5="Drinking Water Supply",'Temperature Adaptation'!H11,'Temperature Adaptation'!H40))</f>
        <v>0</v>
      </c>
      <c r="L78" s="490"/>
      <c r="M78" s="693">
        <f>IF($F$5="Wastewater Collection &amp; Treatment",'Temperature Adaptation'!J27,IF($F$5="Drinking Water Supply",'Temperature Adaptation'!J11,'Temperature Adaptation'!J40))</f>
        <v>0</v>
      </c>
      <c r="N78" s="696"/>
      <c r="O78" s="1144"/>
      <c r="P78" s="1144"/>
      <c r="Q78" s="964"/>
      <c r="R78" s="964"/>
      <c r="S78" s="964"/>
      <c r="T78" s="964"/>
      <c r="U78" s="964"/>
      <c r="V78" s="964"/>
      <c r="W78" s="964"/>
      <c r="X78" s="964"/>
    </row>
    <row r="79" spans="1:28" ht="30" customHeight="1" x14ac:dyDescent="0.25">
      <c r="A79" s="227"/>
      <c r="B79" s="218"/>
      <c r="D79" s="515">
        <f>IF($F$5="Drinking Water Supply",Φύλλο3!D13,IF($F$5="Wastewater Collection &amp; Treatment", Φύλλο3!D35,Φύλλο3!D58))</f>
        <v>0</v>
      </c>
      <c r="E79" s="682">
        <f>IF($F$5="Wastewater Collection &amp; Treatment",'Temperature Adaptation'!B27,IF($F$5="Drinking Water Supply",'Temperature Adaptation'!B12,'Temperature Adaptation'!B41))</f>
        <v>0</v>
      </c>
      <c r="F79" s="682">
        <f>IF($F$5="Wastewater Collection &amp; Treatment",'Temperature Adaptation'!C27,IF($F$5="Drinking Water Supply",'Temperature Adaptation'!C12,'Temperature Adaptation'!C41))</f>
        <v>0</v>
      </c>
      <c r="G79" s="682">
        <f>IF($F$5="Wastewater Collection &amp; Treatment",'Temperature Adaptation'!D27,IF($F$5="Drinking Water Supply",'Temperature Adaptation'!D12,'Temperature Adaptation'!D41))</f>
        <v>0</v>
      </c>
      <c r="H79" s="682">
        <f>IF($F$5="Wastewater Collection &amp; Treatment",'Temperature Adaptation'!E27,IF($F$5="Drinking Water Supply",'Temperature Adaptation'!E12,'Temperature Adaptation'!E41))</f>
        <v>0</v>
      </c>
      <c r="I79" s="682">
        <f>IF($F$5="Wastewater Collection &amp; Treatment",'Temperature Adaptation'!F27,IF($F$5="Drinking Water Supply",'Temperature Adaptation'!F12,'Temperature Adaptation'!F41))</f>
        <v>0</v>
      </c>
      <c r="J79" s="682">
        <f>IF($F$5="Wastewater Collection &amp; Treatment",'Temperature Adaptation'!G27,IF($F$5="Drinking Water Supply",'Temperature Adaptation'!G12,'Temperature Adaptation'!G41))</f>
        <v>0</v>
      </c>
      <c r="K79" s="682">
        <f>IF($F$5="Wastewater Collection &amp; Treatment",'Temperature Adaptation'!H27,IF($F$5="Drinking Water Supply",'Temperature Adaptation'!H12,'Temperature Adaptation'!H41))</f>
        <v>0</v>
      </c>
      <c r="L79" s="490"/>
      <c r="M79" s="693">
        <f>IF($F$5="Wastewater Collection &amp; Treatment",'Temperature Adaptation'!J28,IF($F$5="Drinking Water Supply",'Temperature Adaptation'!J12,'Temperature Adaptation'!J41))</f>
        <v>0</v>
      </c>
      <c r="N79" s="696"/>
      <c r="O79" s="691"/>
      <c r="P79" s="691"/>
      <c r="Q79" s="964"/>
      <c r="R79" s="964"/>
      <c r="S79" s="964"/>
      <c r="T79" s="964"/>
      <c r="U79" s="964"/>
      <c r="V79" s="964"/>
      <c r="W79" s="964"/>
      <c r="X79" s="964"/>
    </row>
    <row r="80" spans="1:28" ht="30" customHeight="1" x14ac:dyDescent="0.25">
      <c r="A80" s="227"/>
      <c r="B80" s="218"/>
      <c r="D80" s="515">
        <f>IF($F$5="Drinking Water Supply",Φύλλο3!D14,IF($F$5="Wastewater Collection &amp; Treatment", Φύλλο3!D36,Φύλλο3!D59))</f>
        <v>0</v>
      </c>
      <c r="E80" s="682">
        <f>IF($F$5="Wastewater Collection &amp; Treatment",'Temperature Adaptation'!B28,IF($F$5="Drinking Water Supply",'Temperature Adaptation'!B13,'Temperature Adaptation'!B42))</f>
        <v>0</v>
      </c>
      <c r="F80" s="682">
        <f>IF($F$5="Wastewater Collection &amp; Treatment",'Temperature Adaptation'!C28,IF($F$5="Drinking Water Supply",'Temperature Adaptation'!C13,'Temperature Adaptation'!C42))</f>
        <v>0</v>
      </c>
      <c r="G80" s="682">
        <f>IF($F$5="Wastewater Collection &amp; Treatment",'Temperature Adaptation'!D28,IF($F$5="Drinking Water Supply",'Temperature Adaptation'!D13,'Temperature Adaptation'!D42))</f>
        <v>0</v>
      </c>
      <c r="H80" s="682">
        <f>IF($F$5="Wastewater Collection &amp; Treatment",'Temperature Adaptation'!E28,IF($F$5="Drinking Water Supply",'Temperature Adaptation'!E13,'Temperature Adaptation'!E42))</f>
        <v>0</v>
      </c>
      <c r="I80" s="682">
        <f>IF($F$5="Wastewater Collection &amp; Treatment",'Temperature Adaptation'!F28,IF($F$5="Drinking Water Supply",'Temperature Adaptation'!F13,'Temperature Adaptation'!F42))</f>
        <v>0</v>
      </c>
      <c r="J80" s="682">
        <f>IF($F$5="Wastewater Collection &amp; Treatment",'Temperature Adaptation'!G28,IF($F$5="Drinking Water Supply",'Temperature Adaptation'!G13,'Temperature Adaptation'!G42))</f>
        <v>0</v>
      </c>
      <c r="K80" s="682">
        <f>IF($F$5="Wastewater Collection &amp; Treatment",'Temperature Adaptation'!H28,IF($F$5="Drinking Water Supply",'Temperature Adaptation'!H13,'Temperature Adaptation'!H42))</f>
        <v>0</v>
      </c>
      <c r="L80" s="490"/>
      <c r="M80" s="693">
        <f>IF($F$5="Wastewater Collection &amp; Treatment",'Temperature Adaptation'!J29,IF($F$5="Drinking Water Supply",'Temperature Adaptation'!J13,'Temperature Adaptation'!J42))</f>
        <v>0</v>
      </c>
      <c r="N80" s="696"/>
      <c r="O80" s="691"/>
      <c r="P80" s="691"/>
      <c r="Q80" s="964"/>
      <c r="R80" s="964"/>
      <c r="S80" s="964"/>
      <c r="T80" s="964"/>
      <c r="U80" s="964"/>
      <c r="V80" s="964"/>
      <c r="W80" s="964"/>
      <c r="X80" s="964"/>
    </row>
    <row r="81" spans="1:38" ht="30" customHeight="1" x14ac:dyDescent="0.25">
      <c r="A81" s="227"/>
      <c r="B81" s="218"/>
      <c r="D81" s="515">
        <f>IF($F$5="Drinking Water Supply",Φύλλο3!D15,IF($F$5="Wastewater Collection &amp; Treatment", Φύλλο3!D37,Φύλλο3!D60))</f>
        <v>0</v>
      </c>
      <c r="E81" s="682">
        <f>IF($F$5="Wastewater Collection &amp; Treatment",'Temperature Adaptation'!B29,IF($F$5="Drinking Water Supply",'Temperature Adaptation'!B14,'Temperature Adaptation'!B43))</f>
        <v>0</v>
      </c>
      <c r="F81" s="682">
        <f>IF($F$5="Wastewater Collection &amp; Treatment",'Temperature Adaptation'!C29,IF($F$5="Drinking Water Supply",'Temperature Adaptation'!C14,'Temperature Adaptation'!C43))</f>
        <v>0</v>
      </c>
      <c r="G81" s="682">
        <f>IF($F$5="Wastewater Collection &amp; Treatment",'Temperature Adaptation'!D29,IF($F$5="Drinking Water Supply",'Temperature Adaptation'!D14,'Temperature Adaptation'!D43))</f>
        <v>0</v>
      </c>
      <c r="H81" s="682">
        <f>IF($F$5="Wastewater Collection &amp; Treatment",'Temperature Adaptation'!E29,IF($F$5="Drinking Water Supply",'Temperature Adaptation'!E14,'Temperature Adaptation'!E43))</f>
        <v>0</v>
      </c>
      <c r="I81" s="682">
        <f>IF($F$5="Wastewater Collection &amp; Treatment",'Temperature Adaptation'!F29,IF($F$5="Drinking Water Supply",'Temperature Adaptation'!F14,'Temperature Adaptation'!F43))</f>
        <v>0</v>
      </c>
      <c r="J81" s="682">
        <f>IF($F$5="Wastewater Collection &amp; Treatment",'Temperature Adaptation'!G29,IF($F$5="Drinking Water Supply",'Temperature Adaptation'!G14,'Temperature Adaptation'!G43))</f>
        <v>0</v>
      </c>
      <c r="K81" s="682">
        <f>IF($F$5="Wastewater Collection &amp; Treatment",'Temperature Adaptation'!H29,IF($F$5="Drinking Water Supply",'Temperature Adaptation'!H14,'Temperature Adaptation'!H43))</f>
        <v>0</v>
      </c>
      <c r="L81" s="490"/>
      <c r="M81" s="693"/>
      <c r="N81" s="696"/>
      <c r="O81" s="691"/>
      <c r="P81" s="691"/>
      <c r="Q81" s="964"/>
      <c r="R81" s="964"/>
      <c r="S81" s="964"/>
      <c r="T81" s="964"/>
      <c r="U81" s="964"/>
      <c r="V81" s="964"/>
      <c r="W81" s="964"/>
      <c r="X81" s="964"/>
    </row>
    <row r="82" spans="1:38" ht="38.450000000000003" customHeight="1" x14ac:dyDescent="0.25">
      <c r="A82" s="103"/>
      <c r="B82" s="218"/>
      <c r="C82" s="88"/>
      <c r="D82" s="1160" t="s">
        <v>410</v>
      </c>
      <c r="E82" s="1160"/>
      <c r="F82" s="1160"/>
      <c r="G82" s="1160"/>
      <c r="H82" s="1160"/>
      <c r="I82" s="1160"/>
      <c r="J82" s="1160"/>
      <c r="K82" s="1160"/>
      <c r="L82" s="368"/>
      <c r="M82" s="692"/>
      <c r="N82" s="479"/>
      <c r="O82" s="1151"/>
      <c r="P82" s="1151"/>
      <c r="Q82" s="964"/>
      <c r="R82" s="964"/>
      <c r="S82" s="964"/>
      <c r="T82" s="964"/>
      <c r="U82" s="964"/>
      <c r="V82" s="964"/>
      <c r="W82" s="964"/>
      <c r="X82" s="964"/>
    </row>
    <row r="83" spans="1:38" ht="38.25" customHeight="1" x14ac:dyDescent="0.25">
      <c r="A83" s="103"/>
      <c r="B83" s="218"/>
      <c r="C83" s="88"/>
      <c r="D83" s="862" t="str">
        <f>IF($F$5="Drinking Water Supply",Φύλλο3!E4,IF($F$5="Wastewater Collection &amp; Treatment", Φύλλο3!E26,Φύλλο3!E49))</f>
        <v>Aislamiento de tuberías y equipos expuestos</v>
      </c>
      <c r="E83" s="686">
        <f>IF($F$5="Wastewater Collection &amp; Treatment",'Temperature Adaptation'!M19,IF($F$5="Drinking Water Supply",'Temperature Adaptation'!M3,'Temperature Adaptation'!M32))</f>
        <v>0</v>
      </c>
      <c r="F83" s="686">
        <f>IF($F$5="Wastewater Collection &amp; Treatment",'Temperature Adaptation'!N19,IF($F$5="Drinking Water Supply",'Temperature Adaptation'!N3,'Temperature Adaptation'!N32))</f>
        <v>0</v>
      </c>
      <c r="G83" s="686">
        <f>IF($F$5="Wastewater Collection &amp; Treatment",'Temperature Adaptation'!O19,IF($F$5="Drinking Water Supply",'Temperature Adaptation'!O3,'Temperature Adaptation'!O32))</f>
        <v>0</v>
      </c>
      <c r="H83" s="686">
        <f>IF($F$5="Wastewater Collection &amp; Treatment",'Temperature Adaptation'!P19,IF($F$5="Drinking Water Supply",'Temperature Adaptation'!P3,'Temperature Adaptation'!P32))</f>
        <v>0</v>
      </c>
      <c r="I83" s="686">
        <f>IF($F$5="Wastewater Collection &amp; Treatment",'Temperature Adaptation'!Q19,IF($F$5="Drinking Water Supply",'Temperature Adaptation'!Q3,'Temperature Adaptation'!Q32))</f>
        <v>0</v>
      </c>
      <c r="J83" s="686">
        <f>IF($F$5="Wastewater Collection &amp; Treatment",'Temperature Adaptation'!R19,IF($F$5="Drinking Water Supply",'Temperature Adaptation'!R3,'Temperature Adaptation'!R32))</f>
        <v>0</v>
      </c>
      <c r="K83" s="686">
        <f>IF($F$5="Wastewater Collection &amp; Treatment",'Temperature Adaptation'!S19,IF($F$5="Drinking Water Supply",'Temperature Adaptation'!S3,'Temperature Adaptation'!S32))</f>
        <v>0</v>
      </c>
      <c r="L83" s="490"/>
      <c r="M83" s="693" t="str">
        <f>IF($F$5="Wastewater Collection &amp; Treatment",'Temperature Adaptation'!T19,IF($F$5="Drinking Water Supply",'Temperature Adaptation'!T3,'Temperature Adaptation'!T32))</f>
        <v>Barato</v>
      </c>
      <c r="N83" s="696"/>
      <c r="O83" s="1144"/>
      <c r="P83" s="1144"/>
      <c r="Q83" s="964"/>
      <c r="R83" s="964"/>
      <c r="S83" s="964"/>
      <c r="T83" s="964"/>
      <c r="U83" s="964"/>
      <c r="V83" s="964"/>
      <c r="W83" s="964"/>
      <c r="X83" s="964"/>
    </row>
    <row r="84" spans="1:38" ht="48" customHeight="1" x14ac:dyDescent="0.25">
      <c r="A84" s="103"/>
      <c r="B84" s="218"/>
      <c r="C84" s="88"/>
      <c r="D84" s="862" t="str">
        <f>IF($F$5="Drinking Water Supply",Φύλλο3!E5,IF($F$5="Wastewater Collection &amp; Treatment", Φύλλο3!E27,Φύλλο3!E50))</f>
        <v>Diseñar canales parabólicos en regiones estacionalmente heladas para sacar partido de sus excelentes características hidráulicas y mayor resistencia a las heladas.</v>
      </c>
      <c r="E84" s="686">
        <f>IF($F$5="Wastewater Collection &amp; Treatment",'Temperature Adaptation'!M20,IF($F$5="Drinking Water Supply",'Temperature Adaptation'!M4,'Temperature Adaptation'!M33))</f>
        <v>0</v>
      </c>
      <c r="F84" s="686">
        <f>IF($F$5="Wastewater Collection &amp; Treatment",'Temperature Adaptation'!N20,IF($F$5="Drinking Water Supply",'Temperature Adaptation'!N4,'Temperature Adaptation'!N33))</f>
        <v>0</v>
      </c>
      <c r="G84" s="686">
        <f>IF($F$5="Wastewater Collection &amp; Treatment",'Temperature Adaptation'!O20,IF($F$5="Drinking Water Supply",'Temperature Adaptation'!O4,'Temperature Adaptation'!O33))</f>
        <v>0</v>
      </c>
      <c r="H84" s="686">
        <f>IF($F$5="Wastewater Collection &amp; Treatment",'Temperature Adaptation'!P20,IF($F$5="Drinking Water Supply",'Temperature Adaptation'!P4,'Temperature Adaptation'!P33))</f>
        <v>0</v>
      </c>
      <c r="I84" s="686">
        <f>IF($F$5="Wastewater Collection &amp; Treatment",'Temperature Adaptation'!Q20,IF($F$5="Drinking Water Supply",'Temperature Adaptation'!Q4,'Temperature Adaptation'!Q33))</f>
        <v>0</v>
      </c>
      <c r="J84" s="686">
        <f>IF($F$5="Wastewater Collection &amp; Treatment",'Temperature Adaptation'!R20,IF($F$5="Drinking Water Supply",'Temperature Adaptation'!R4,'Temperature Adaptation'!R33))</f>
        <v>0</v>
      </c>
      <c r="K84" s="686">
        <f>IF($F$5="Wastewater Collection &amp; Treatment",'Temperature Adaptation'!S20,IF($F$5="Drinking Water Supply",'Temperature Adaptation'!S4,'Temperature Adaptation'!S33))</f>
        <v>0</v>
      </c>
      <c r="L84" s="490"/>
      <c r="M84" s="693" t="str">
        <f>IF($F$5="Wastewater Collection &amp; Treatment",'Temperature Adaptation'!T20,IF($F$5="Drinking Water Supply",'Temperature Adaptation'!T4,'Temperature Adaptation'!T33))</f>
        <v>Barato</v>
      </c>
      <c r="N84" s="696"/>
      <c r="O84" s="1144"/>
      <c r="P84" s="1144"/>
      <c r="Q84" s="964"/>
      <c r="R84" s="964"/>
      <c r="S84" s="964"/>
      <c r="T84" s="964"/>
      <c r="U84" s="964"/>
      <c r="V84" s="964"/>
      <c r="W84" s="964"/>
      <c r="X84" s="964"/>
    </row>
    <row r="85" spans="1:38" ht="39.950000000000003" customHeight="1" x14ac:dyDescent="0.25">
      <c r="A85" s="103"/>
      <c r="B85" s="218"/>
      <c r="C85" s="88"/>
      <c r="D85" s="862" t="str">
        <f>IF($F$5="Drinking Water Supply",Φύλλο3!E6,IF($F$5="Wastewater Collection &amp; Treatment", Φύλλο3!E28,Φύλλο3!E51))</f>
        <v>Llevar a cabo un control del caudal de agua en tiempo real para detectar fugas y evitar la acumulación de hielo/obstrucciones durante los días muy fríos</v>
      </c>
      <c r="E85" s="686">
        <f>IF($F$5="Wastewater Collection &amp; Treatment",'Temperature Adaptation'!M21,IF($F$5="Drinking Water Supply",'Temperature Adaptation'!M5,'Temperature Adaptation'!M34))</f>
        <v>0</v>
      </c>
      <c r="F85" s="686">
        <f>IF($F$5="Wastewater Collection &amp; Treatment",'Temperature Adaptation'!N21,IF($F$5="Drinking Water Supply",'Temperature Adaptation'!N5,'Temperature Adaptation'!N34))</f>
        <v>0</v>
      </c>
      <c r="G85" s="686">
        <f>IF($F$5="Wastewater Collection &amp; Treatment",'Temperature Adaptation'!O21,IF($F$5="Drinking Water Supply",'Temperature Adaptation'!O5,'Temperature Adaptation'!O34))</f>
        <v>0</v>
      </c>
      <c r="H85" s="686">
        <f>IF($F$5="Wastewater Collection &amp; Treatment",'Temperature Adaptation'!P21,IF($F$5="Drinking Water Supply",'Temperature Adaptation'!P5,'Temperature Adaptation'!P34))</f>
        <v>0</v>
      </c>
      <c r="I85" s="686">
        <f>IF($F$5="Wastewater Collection &amp; Treatment",'Temperature Adaptation'!Q21,IF($F$5="Drinking Water Supply",'Temperature Adaptation'!Q5,'Temperature Adaptation'!Q34))</f>
        <v>0</v>
      </c>
      <c r="J85" s="686">
        <f>IF($F$5="Wastewater Collection &amp; Treatment",'Temperature Adaptation'!R21,IF($F$5="Drinking Water Supply",'Temperature Adaptation'!R5,'Temperature Adaptation'!R34))</f>
        <v>0</v>
      </c>
      <c r="K85" s="686">
        <f>IF($F$5="Wastewater Collection &amp; Treatment",'Temperature Adaptation'!S21,IF($F$5="Drinking Water Supply",'Temperature Adaptation'!S5,'Temperature Adaptation'!S34))</f>
        <v>0</v>
      </c>
      <c r="L85" s="490"/>
      <c r="M85" s="693" t="str">
        <f>IF($F$5="Wastewater Collection &amp; Treatment",'Temperature Adaptation'!T21,IF($F$5="Drinking Water Supply",'Temperature Adaptation'!T5,'Temperature Adaptation'!T34))</f>
        <v>Caro</v>
      </c>
      <c r="N85" s="696"/>
      <c r="O85" s="1144"/>
      <c r="P85" s="1144"/>
      <c r="Q85" s="964"/>
      <c r="R85" s="964"/>
      <c r="S85" s="964"/>
      <c r="T85" s="964"/>
      <c r="U85" s="964"/>
      <c r="V85" s="964"/>
      <c r="W85" s="964"/>
      <c r="X85" s="964"/>
    </row>
    <row r="86" spans="1:38" ht="44.25" customHeight="1" x14ac:dyDescent="0.25">
      <c r="A86" s="103"/>
      <c r="B86" s="218"/>
      <c r="C86" s="88"/>
      <c r="D86" s="515">
        <f>IF($F$5="Drinking Water Supply",Φύλλο3!E7,IF($F$5="Wastewater Collection &amp; Treatment", Φύλλο3!E29,Φύλλο3!E52))</f>
        <v>0</v>
      </c>
      <c r="E86" s="686">
        <f>IF($F$5="Wastewater Collection &amp; Treatment",'Temperature Adaptation'!M22,IF($F$5="Drinking Water Supply",'Temperature Adaptation'!M6,'Temperature Adaptation'!M35))</f>
        <v>0</v>
      </c>
      <c r="F86" s="686">
        <f>IF($F$5="Wastewater Collection &amp; Treatment",'Temperature Adaptation'!N22,IF($F$5="Drinking Water Supply",'Temperature Adaptation'!N6,'Temperature Adaptation'!N35))</f>
        <v>0</v>
      </c>
      <c r="G86" s="686">
        <f>IF($F$5="Wastewater Collection &amp; Treatment",'Temperature Adaptation'!O22,IF($F$5="Drinking Water Supply",'Temperature Adaptation'!O6,'Temperature Adaptation'!O35))</f>
        <v>0</v>
      </c>
      <c r="H86" s="686">
        <f>IF($F$5="Wastewater Collection &amp; Treatment",'Temperature Adaptation'!P22,IF($F$5="Drinking Water Supply",'Temperature Adaptation'!P6,'Temperature Adaptation'!P35))</f>
        <v>0</v>
      </c>
      <c r="I86" s="686">
        <f>IF($F$5="Wastewater Collection &amp; Treatment",'Temperature Adaptation'!Q22,IF($F$5="Drinking Water Supply",'Temperature Adaptation'!Q6,'Temperature Adaptation'!Q35))</f>
        <v>0</v>
      </c>
      <c r="J86" s="686">
        <f>IF($F$5="Wastewater Collection &amp; Treatment",'Temperature Adaptation'!R22,IF($F$5="Drinking Water Supply",'Temperature Adaptation'!R6,'Temperature Adaptation'!R35))</f>
        <v>0</v>
      </c>
      <c r="K86" s="686">
        <f>IF($F$5="Wastewater Collection &amp; Treatment",'Temperature Adaptation'!S22,IF($F$5="Drinking Water Supply",'Temperature Adaptation'!S6,'Temperature Adaptation'!S35))</f>
        <v>0</v>
      </c>
      <c r="L86" s="490"/>
      <c r="M86" s="693">
        <f>IF($F$5="Wastewater Collection &amp; Treatment",'Temperature Adaptation'!T22,IF($F$5="Drinking Water Supply",'Temperature Adaptation'!T6,'Temperature Adaptation'!T35))</f>
        <v>0</v>
      </c>
      <c r="N86" s="696"/>
      <c r="O86" s="1144"/>
      <c r="P86" s="1144"/>
      <c r="Q86" s="964"/>
      <c r="R86" s="964"/>
      <c r="S86" s="964"/>
      <c r="T86" s="964"/>
      <c r="U86" s="964"/>
      <c r="V86" s="964"/>
      <c r="W86" s="964"/>
      <c r="X86" s="964"/>
    </row>
    <row r="87" spans="1:38" ht="41.45" customHeight="1" x14ac:dyDescent="0.25">
      <c r="A87" s="103"/>
      <c r="B87" s="218"/>
      <c r="C87" s="88"/>
      <c r="D87" s="515">
        <f>IF($F$5="Drinking Water Supply",Φύλλο3!E8,IF($F$5="Wastewater Collection &amp; Treatment", Φύλλο3!E30,Φύλλο3!E53))</f>
        <v>0</v>
      </c>
      <c r="E87" s="686">
        <f>IF($F$5="Wastewater Collection &amp; Treatment",'Temperature Adaptation'!M23,IF($F$5="Drinking Water Supply",'Temperature Adaptation'!M7,'Temperature Adaptation'!M36))</f>
        <v>0</v>
      </c>
      <c r="F87" s="686">
        <f>IF($F$5="Wastewater Collection &amp; Treatment",'Temperature Adaptation'!N23,IF($F$5="Drinking Water Supply",'Temperature Adaptation'!N7,'Temperature Adaptation'!N36))</f>
        <v>0</v>
      </c>
      <c r="G87" s="686">
        <f>IF($F$5="Wastewater Collection &amp; Treatment",'Temperature Adaptation'!O23,IF($F$5="Drinking Water Supply",'Temperature Adaptation'!O7,'Temperature Adaptation'!O36))</f>
        <v>0</v>
      </c>
      <c r="H87" s="686">
        <f>IF($F$5="Wastewater Collection &amp; Treatment",'Temperature Adaptation'!P23,IF($F$5="Drinking Water Supply",'Temperature Adaptation'!P7,'Temperature Adaptation'!P36))</f>
        <v>0</v>
      </c>
      <c r="I87" s="686">
        <f>IF($F$5="Wastewater Collection &amp; Treatment",'Temperature Adaptation'!Q23,IF($F$5="Drinking Water Supply",'Temperature Adaptation'!Q7,'Temperature Adaptation'!Q36))</f>
        <v>0</v>
      </c>
      <c r="J87" s="686">
        <f>IF($F$5="Wastewater Collection &amp; Treatment",'Temperature Adaptation'!R23,IF($F$5="Drinking Water Supply",'Temperature Adaptation'!R7,'Temperature Adaptation'!R36))</f>
        <v>0</v>
      </c>
      <c r="K87" s="686">
        <f>IF($F$5="Wastewater Collection &amp; Treatment",'Temperature Adaptation'!S23,IF($F$5="Drinking Water Supply",'Temperature Adaptation'!S7,'Temperature Adaptation'!S36))</f>
        <v>0</v>
      </c>
      <c r="L87" s="490"/>
      <c r="M87" s="693">
        <f>IF($F$5="Wastewater Collection &amp; Treatment",'Temperature Adaptation'!T23,IF($F$5="Drinking Water Supply",'Temperature Adaptation'!T7,'Temperature Adaptation'!T36))</f>
        <v>0</v>
      </c>
      <c r="N87" s="696"/>
      <c r="O87" s="691"/>
      <c r="P87" s="691"/>
      <c r="Q87" s="964"/>
      <c r="R87" s="964"/>
      <c r="S87" s="964"/>
      <c r="T87" s="964"/>
      <c r="U87" s="964"/>
      <c r="V87" s="964"/>
      <c r="W87" s="964"/>
      <c r="X87" s="964"/>
    </row>
    <row r="88" spans="1:38" ht="41.45" customHeight="1" x14ac:dyDescent="0.25">
      <c r="A88" s="103"/>
      <c r="B88" s="218"/>
      <c r="C88" s="88"/>
      <c r="D88" s="515">
        <f>IF($F$5="Drinking Water Supply",Φύλλο3!E9,IF($F$5="Wastewater Collection &amp; Treatment", Φύλλο3!E31,Φύλλο3!E54))</f>
        <v>0</v>
      </c>
      <c r="E88" s="686">
        <f>IF($F$5="Wastewater Collection &amp; Treatment",'Temperature Adaptation'!M24,IF($F$5="Drinking Water Supply",'Temperature Adaptation'!M8,'Temperature Adaptation'!M37))</f>
        <v>0</v>
      </c>
      <c r="F88" s="686">
        <f>IF($F$5="Wastewater Collection &amp; Treatment",'Temperature Adaptation'!N24,IF($F$5="Drinking Water Supply",'Temperature Adaptation'!N8,'Temperature Adaptation'!N37))</f>
        <v>0</v>
      </c>
      <c r="G88" s="686">
        <f>IF($F$5="Wastewater Collection &amp; Treatment",'Temperature Adaptation'!O24,IF($F$5="Drinking Water Supply",'Temperature Adaptation'!O8,'Temperature Adaptation'!O37))</f>
        <v>0</v>
      </c>
      <c r="H88" s="686">
        <f>IF($F$5="Wastewater Collection &amp; Treatment",'Temperature Adaptation'!P24,IF($F$5="Drinking Water Supply",'Temperature Adaptation'!P8,'Temperature Adaptation'!P37))</f>
        <v>0</v>
      </c>
      <c r="I88" s="686">
        <f>IF($F$5="Wastewater Collection &amp; Treatment",'Temperature Adaptation'!Q24,IF($F$5="Drinking Water Supply",'Temperature Adaptation'!Q8,'Temperature Adaptation'!Q37))</f>
        <v>0</v>
      </c>
      <c r="J88" s="686">
        <f>IF($F$5="Wastewater Collection &amp; Treatment",'Temperature Adaptation'!R24,IF($F$5="Drinking Water Supply",'Temperature Adaptation'!R8,'Temperature Adaptation'!R37))</f>
        <v>0</v>
      </c>
      <c r="K88" s="686">
        <f>IF($F$5="Wastewater Collection &amp; Treatment",'Temperature Adaptation'!S24,IF($F$5="Drinking Water Supply",'Temperature Adaptation'!S8,'Temperature Adaptation'!S37))</f>
        <v>0</v>
      </c>
      <c r="L88" s="490"/>
      <c r="M88" s="693">
        <f>IF($F$5="Wastewater Collection &amp; Treatment",'Temperature Adaptation'!T24,IF($F$5="Drinking Water Supply",'Temperature Adaptation'!T8,'Temperature Adaptation'!T37))</f>
        <v>0</v>
      </c>
      <c r="N88" s="696"/>
      <c r="O88" s="691"/>
      <c r="P88" s="691"/>
      <c r="Q88" s="964"/>
      <c r="R88" s="964"/>
      <c r="S88" s="964"/>
      <c r="T88" s="964"/>
      <c r="U88" s="964"/>
      <c r="V88" s="964"/>
      <c r="W88" s="964"/>
      <c r="X88" s="964"/>
    </row>
    <row r="89" spans="1:38" ht="41.45" customHeight="1" x14ac:dyDescent="0.25">
      <c r="A89" s="103"/>
      <c r="B89" s="218"/>
      <c r="C89" s="88"/>
      <c r="D89" s="515">
        <f>IF($F$5="Drinking Water Supply",Φύλλο3!E10,IF($F$5="Wastewater Collection &amp; Treatment", Φύλλο3!E32,Φύλλο3!E55))</f>
        <v>0</v>
      </c>
      <c r="E89" s="686">
        <f>IF($F$5="Wastewater Collection &amp; Treatment",'Temperature Adaptation'!M25,IF($F$5="Drinking Water Supply",'Temperature Adaptation'!M9,'Temperature Adaptation'!M38))</f>
        <v>0</v>
      </c>
      <c r="F89" s="686">
        <f>IF($F$5="Wastewater Collection &amp; Treatment",'Temperature Adaptation'!N25,IF($F$5="Drinking Water Supply",'Temperature Adaptation'!N9,'Temperature Adaptation'!N38))</f>
        <v>0</v>
      </c>
      <c r="G89" s="686">
        <f>IF($F$5="Wastewater Collection &amp; Treatment",'Temperature Adaptation'!O25,IF($F$5="Drinking Water Supply",'Temperature Adaptation'!O9,'Temperature Adaptation'!O38))</f>
        <v>0</v>
      </c>
      <c r="H89" s="686">
        <f>IF($F$5="Wastewater Collection &amp; Treatment",'Temperature Adaptation'!P25,IF($F$5="Drinking Water Supply",'Temperature Adaptation'!P9,'Temperature Adaptation'!P38))</f>
        <v>0</v>
      </c>
      <c r="I89" s="686">
        <f>IF($F$5="Wastewater Collection &amp; Treatment",'Temperature Adaptation'!Q25,IF($F$5="Drinking Water Supply",'Temperature Adaptation'!Q9,'Temperature Adaptation'!Q38))</f>
        <v>0</v>
      </c>
      <c r="J89" s="686">
        <f>IF($F$5="Wastewater Collection &amp; Treatment",'Temperature Adaptation'!R25,IF($F$5="Drinking Water Supply",'Temperature Adaptation'!R9,'Temperature Adaptation'!R38))</f>
        <v>0</v>
      </c>
      <c r="K89" s="686">
        <f>IF($F$5="Wastewater Collection &amp; Treatment",'Temperature Adaptation'!S25,IF($F$5="Drinking Water Supply",'Temperature Adaptation'!S9,'Temperature Adaptation'!S38))</f>
        <v>0</v>
      </c>
      <c r="L89" s="490"/>
      <c r="M89" s="693">
        <f>IF($F$5="Wastewater Collection &amp; Treatment",'Temperature Adaptation'!T25,IF($F$5="Drinking Water Supply",'Temperature Adaptation'!T9,'Temperature Adaptation'!T38))</f>
        <v>0</v>
      </c>
      <c r="N89" s="696"/>
      <c r="O89" s="691"/>
      <c r="P89" s="691"/>
      <c r="Q89" s="195"/>
      <c r="R89" s="195"/>
      <c r="S89" s="195"/>
      <c r="T89" s="195"/>
      <c r="U89" s="195"/>
    </row>
    <row r="90" spans="1:38" ht="42" customHeight="1" x14ac:dyDescent="0.25">
      <c r="A90" s="103"/>
      <c r="B90" s="218"/>
      <c r="C90" s="88"/>
      <c r="D90" s="1160" t="s">
        <v>411</v>
      </c>
      <c r="E90" s="1160"/>
      <c r="F90" s="1160"/>
      <c r="G90" s="1160"/>
      <c r="H90" s="1160"/>
      <c r="I90" s="1160"/>
      <c r="J90" s="1160"/>
      <c r="K90" s="1160"/>
      <c r="L90" s="368"/>
      <c r="M90" s="860"/>
      <c r="N90" s="479"/>
      <c r="O90" s="1151"/>
      <c r="P90" s="1151"/>
      <c r="Q90" s="195"/>
      <c r="R90" s="195"/>
      <c r="S90" s="195"/>
      <c r="T90" s="195"/>
      <c r="U90" s="195"/>
    </row>
    <row r="91" spans="1:38" s="87" customFormat="1" ht="42" customHeight="1" x14ac:dyDescent="0.25">
      <c r="A91" s="103"/>
      <c r="B91" s="218"/>
      <c r="C91" s="88"/>
      <c r="D91" s="862" t="str">
        <f>IF($F$5="Drinking Water Supply",Φύλλο3!F4,IF($F$5="Wastewater Collection &amp; Treatment", Φύλλο3!F26,Φύλλο3!F49))</f>
        <v>Levantar barreras contra incendios alrededor del proyecto.</v>
      </c>
      <c r="E91" s="682">
        <f>IF($F$5="Wastewater Collection &amp; Treatment",'Temperature Adaptation'!W19,IF($F$5="Drinking Water Supply",'Temperature Adaptation'!W3,'Temperature Adaptation'!W32))</f>
        <v>0</v>
      </c>
      <c r="F91" s="682">
        <f>IF($F$5="Wastewater Collection &amp; Treatment",'Temperature Adaptation'!X19,IF($F$5="Drinking Water Supply",'Temperature Adaptation'!X3,'Temperature Adaptation'!X32))</f>
        <v>0</v>
      </c>
      <c r="G91" s="682">
        <f>IF($F$5="Wastewater Collection &amp; Treatment",'Temperature Adaptation'!Y19,IF($F$5="Drinking Water Supply",'Temperature Adaptation'!Y3,'Temperature Adaptation'!Y32))</f>
        <v>0</v>
      </c>
      <c r="H91" s="682">
        <f>IF($F$5="Wastewater Collection &amp; Treatment",'Temperature Adaptation'!Z19,IF($F$5="Drinking Water Supply",'Temperature Adaptation'!Z3,'Temperature Adaptation'!Z32))</f>
        <v>0</v>
      </c>
      <c r="I91" s="682">
        <f>IF($F$5="Wastewater Collection &amp; Treatment",'Temperature Adaptation'!AA19,IF($F$5="Drinking Water Supply",'Temperature Adaptation'!AA3,'Temperature Adaptation'!AA32))</f>
        <v>0</v>
      </c>
      <c r="J91" s="682">
        <f>IF($F$5="Wastewater Collection &amp; Treatment",'Temperature Adaptation'!AB19,IF($F$5="Drinking Water Supply",'Temperature Adaptation'!AB3,'Temperature Adaptation'!AB32))</f>
        <v>0</v>
      </c>
      <c r="K91" s="682">
        <f>IF($F$5="Wastewater Collection &amp; Treatment",'Temperature Adaptation'!AC19,IF($F$5="Drinking Water Supply",'Temperature Adaptation'!AC3,'Temperature Adaptation'!AC32))</f>
        <v>0</v>
      </c>
      <c r="L91" s="236"/>
      <c r="M91" s="693" t="str">
        <f>IF($F$5="Wastewater Collection &amp; Treatment",'Temperature Adaptation'!AD19,IF($F$5="Drinking Water Supply",'Temperature Adaptation'!AD3,'Temperature Adaptation'!AD32))</f>
        <v>Caro</v>
      </c>
      <c r="N91" s="479"/>
      <c r="O91" s="1144"/>
      <c r="P91" s="1144"/>
      <c r="Q91" s="195"/>
      <c r="R91" s="195"/>
      <c r="S91" s="195"/>
      <c r="T91" s="195"/>
      <c r="U91" s="195"/>
      <c r="V91" s="39"/>
      <c r="W91" s="39"/>
      <c r="X91" s="39"/>
      <c r="Y91" s="39"/>
      <c r="Z91" s="39"/>
      <c r="AA91" s="39"/>
      <c r="AB91" s="39"/>
      <c r="AC91" s="39"/>
      <c r="AD91" s="39"/>
      <c r="AE91" s="39"/>
      <c r="AF91" s="39"/>
      <c r="AG91" s="39"/>
      <c r="AH91" s="39"/>
      <c r="AI91" s="39"/>
      <c r="AJ91" s="39"/>
      <c r="AK91" s="39"/>
      <c r="AL91" s="39"/>
    </row>
    <row r="92" spans="1:38" s="87" customFormat="1" ht="42" customHeight="1" x14ac:dyDescent="0.25">
      <c r="A92" s="103"/>
      <c r="B92" s="218"/>
      <c r="C92" s="88"/>
      <c r="D92" s="862" t="str">
        <f>IF($F$5="Drinking Water Supply",Φύλλο3!F5,IF($F$5="Wastewater Collection &amp; Treatment", Φύλλο3!F27,Φύλλο3!F50))</f>
        <v>Instalar sistemas de vigilancia para la detección de incendios en zonas de riesgo.</v>
      </c>
      <c r="E92" s="682">
        <f>IF($F$5="Wastewater Collection &amp; Treatment",'Temperature Adaptation'!W20,IF($F$5="Drinking Water Supply",'Temperature Adaptation'!W4,'Temperature Adaptation'!W33))</f>
        <v>0</v>
      </c>
      <c r="F92" s="682">
        <f>IF($F$5="Wastewater Collection &amp; Treatment",'Temperature Adaptation'!X20,IF($F$5="Drinking Water Supply",'Temperature Adaptation'!X4,'Temperature Adaptation'!X33))</f>
        <v>0</v>
      </c>
      <c r="G92" s="682">
        <f>IF($F$5="Wastewater Collection &amp; Treatment",'Temperature Adaptation'!Y20,IF($F$5="Drinking Water Supply",'Temperature Adaptation'!Y4,'Temperature Adaptation'!Y33))</f>
        <v>0</v>
      </c>
      <c r="H92" s="682">
        <f>IF($F$5="Wastewater Collection &amp; Treatment",'Temperature Adaptation'!Z20,IF($F$5="Drinking Water Supply",'Temperature Adaptation'!Z4,'Temperature Adaptation'!Z33))</f>
        <v>0</v>
      </c>
      <c r="I92" s="682">
        <f>IF($F$5="Wastewater Collection &amp; Treatment",'Temperature Adaptation'!AA20,IF($F$5="Drinking Water Supply",'Temperature Adaptation'!AA4,'Temperature Adaptation'!AA33))</f>
        <v>0</v>
      </c>
      <c r="J92" s="682">
        <f>IF($F$5="Wastewater Collection &amp; Treatment",'Temperature Adaptation'!AB20,IF($F$5="Drinking Water Supply",'Temperature Adaptation'!AB4,'Temperature Adaptation'!AB33))</f>
        <v>0</v>
      </c>
      <c r="K92" s="682">
        <f>IF($F$5="Wastewater Collection &amp; Treatment",'Temperature Adaptation'!AC20,IF($F$5="Drinking Water Supply",'Temperature Adaptation'!AC4,'Temperature Adaptation'!AC33))</f>
        <v>0</v>
      </c>
      <c r="L92" s="236"/>
      <c r="M92" s="693" t="str">
        <f>IF($F$5="Wastewater Collection &amp; Treatment",'Temperature Adaptation'!AD20,IF($F$5="Drinking Water Supply",'Temperature Adaptation'!AD4,'Temperature Adaptation'!AD33))</f>
        <v>Caro</v>
      </c>
      <c r="N92" s="479"/>
      <c r="O92" s="1144"/>
      <c r="P92" s="1144"/>
      <c r="Q92" s="195"/>
      <c r="R92" s="195"/>
      <c r="S92" s="195"/>
      <c r="T92" s="195"/>
      <c r="U92" s="195"/>
      <c r="V92" s="39"/>
      <c r="W92" s="39"/>
      <c r="X92" s="39"/>
      <c r="Y92" s="39"/>
      <c r="Z92" s="39"/>
      <c r="AA92" s="39"/>
      <c r="AB92" s="39"/>
      <c r="AC92" s="39"/>
      <c r="AD92" s="39"/>
      <c r="AE92" s="39"/>
      <c r="AF92" s="39"/>
      <c r="AG92" s="39"/>
      <c r="AH92" s="39"/>
      <c r="AI92" s="39"/>
      <c r="AJ92" s="39"/>
      <c r="AK92" s="39"/>
      <c r="AL92" s="39"/>
    </row>
    <row r="93" spans="1:38" s="87" customFormat="1" ht="42" customHeight="1" x14ac:dyDescent="0.25">
      <c r="A93" s="103"/>
      <c r="B93" s="218"/>
      <c r="C93" s="88"/>
      <c r="D93" s="862" t="str">
        <f>IF($F$5="Drinking Water Supply",Φύλλο3!F6,IF($F$5="Wastewater Collection &amp; Treatment", Φύλλο3!F28,Φύλλο3!F51))</f>
        <v>Preparar rutas de evacuación en caso de incendio forestal.</v>
      </c>
      <c r="E93" s="682">
        <f>IF($F$5="Wastewater Collection &amp; Treatment",'Temperature Adaptation'!W21,IF($F$5="Drinking Water Supply",'Temperature Adaptation'!W5,'Temperature Adaptation'!W34))</f>
        <v>0</v>
      </c>
      <c r="F93" s="682">
        <f>IF($F$5="Wastewater Collection &amp; Treatment",'Temperature Adaptation'!X21,IF($F$5="Drinking Water Supply",'Temperature Adaptation'!X5,'Temperature Adaptation'!X34))</f>
        <v>0</v>
      </c>
      <c r="G93" s="682">
        <f>IF($F$5="Wastewater Collection &amp; Treatment",'Temperature Adaptation'!Y21,IF($F$5="Drinking Water Supply",'Temperature Adaptation'!Y5,'Temperature Adaptation'!Y34))</f>
        <v>0</v>
      </c>
      <c r="H93" s="682">
        <f>IF($F$5="Wastewater Collection &amp; Treatment",'Temperature Adaptation'!Z21,IF($F$5="Drinking Water Supply",'Temperature Adaptation'!Z5,'Temperature Adaptation'!Z34))</f>
        <v>0</v>
      </c>
      <c r="I93" s="682">
        <f>IF($F$5="Wastewater Collection &amp; Treatment",'Temperature Adaptation'!AA21,IF($F$5="Drinking Water Supply",'Temperature Adaptation'!AA5,'Temperature Adaptation'!AA34))</f>
        <v>0</v>
      </c>
      <c r="J93" s="682">
        <f>IF($F$5="Wastewater Collection &amp; Treatment",'Temperature Adaptation'!AB21,IF($F$5="Drinking Water Supply",'Temperature Adaptation'!AB5,'Temperature Adaptation'!AB34))</f>
        <v>0</v>
      </c>
      <c r="K93" s="682">
        <f>IF($F$5="Wastewater Collection &amp; Treatment",'Temperature Adaptation'!AC21,IF($F$5="Drinking Water Supply",'Temperature Adaptation'!AC5,'Temperature Adaptation'!AC34))</f>
        <v>0</v>
      </c>
      <c r="L93" s="236"/>
      <c r="M93" s="693" t="str">
        <f>IF($F$5="Wastewater Collection &amp; Treatment",'Temperature Adaptation'!AD21,IF($F$5="Drinking Water Supply",'Temperature Adaptation'!AD5,'Temperature Adaptation'!AD34))</f>
        <v>Barato</v>
      </c>
      <c r="N93" s="479"/>
      <c r="O93" s="1144"/>
      <c r="P93" s="1144"/>
      <c r="Q93" s="195"/>
      <c r="R93" s="195"/>
      <c r="S93" s="195"/>
      <c r="T93" s="195"/>
      <c r="U93" s="195"/>
      <c r="V93" s="39"/>
      <c r="W93" s="39"/>
      <c r="X93" s="39"/>
      <c r="Y93" s="39"/>
      <c r="Z93" s="39"/>
      <c r="AA93" s="39"/>
      <c r="AB93" s="39"/>
      <c r="AC93" s="39"/>
      <c r="AD93" s="39"/>
      <c r="AE93" s="39"/>
      <c r="AF93" s="39"/>
      <c r="AG93" s="39"/>
      <c r="AH93" s="39"/>
      <c r="AI93" s="39"/>
      <c r="AJ93" s="39"/>
      <c r="AK93" s="39"/>
      <c r="AL93" s="39"/>
    </row>
    <row r="94" spans="1:38" s="87" customFormat="1" ht="76.5" customHeight="1" x14ac:dyDescent="0.25">
      <c r="A94" s="103"/>
      <c r="B94" s="218"/>
      <c r="C94" s="88"/>
      <c r="D94" s="862" t="str">
        <f>IF($F$5="Drinking Water Supply",Φύλλο3!F7,IF($F$5="Wastewater Collection &amp; Treatment", Φύλλο3!F29,Φύλλο3!F52))</f>
        <v xml:space="preserve">Instalar un sistema de extinción de incendios (depósitos de agua, rociadores contra incendios, equipos de emergencia contra incendios) o mejorar la capacidad de lucha contra incendios de las instalaciones (p. ej., aumentando la capacidad de almacenamiento de agua). </v>
      </c>
      <c r="E94" s="682">
        <f>IF($F$5="Wastewater Collection &amp; Treatment",'Temperature Adaptation'!W22,IF($F$5="Drinking Water Supply",'Temperature Adaptation'!W6,'Temperature Adaptation'!W35))</f>
        <v>0</v>
      </c>
      <c r="F94" s="682">
        <f>IF($F$5="Wastewater Collection &amp; Treatment",'Temperature Adaptation'!X22,IF($F$5="Drinking Water Supply",'Temperature Adaptation'!X6,'Temperature Adaptation'!X35))</f>
        <v>0</v>
      </c>
      <c r="G94" s="682">
        <f>IF($F$5="Wastewater Collection &amp; Treatment",'Temperature Adaptation'!Y22,IF($F$5="Drinking Water Supply",'Temperature Adaptation'!Y6,'Temperature Adaptation'!Y35))</f>
        <v>0</v>
      </c>
      <c r="H94" s="682">
        <f>IF($F$5="Wastewater Collection &amp; Treatment",'Temperature Adaptation'!Z22,IF($F$5="Drinking Water Supply",'Temperature Adaptation'!Z6,'Temperature Adaptation'!Z35))</f>
        <v>0</v>
      </c>
      <c r="I94" s="682">
        <f>IF($F$5="Wastewater Collection &amp; Treatment",'Temperature Adaptation'!AA22,IF($F$5="Drinking Water Supply",'Temperature Adaptation'!AA6,'Temperature Adaptation'!AA35))</f>
        <v>0</v>
      </c>
      <c r="J94" s="682">
        <f>IF($F$5="Wastewater Collection &amp; Treatment",'Temperature Adaptation'!AB22,IF($F$5="Drinking Water Supply",'Temperature Adaptation'!AB6,'Temperature Adaptation'!AB35))</f>
        <v>0</v>
      </c>
      <c r="K94" s="682">
        <f>IF($F$5="Wastewater Collection &amp; Treatment",'Temperature Adaptation'!AC22,IF($F$5="Drinking Water Supply",'Temperature Adaptation'!AC6,'Temperature Adaptation'!AC35))</f>
        <v>0</v>
      </c>
      <c r="L94" s="236"/>
      <c r="M94" s="693">
        <f>IF($F$5="Wastewater Collection &amp; Treatment",'Temperature Adaptation'!AD22,IF($F$5="Drinking Water Supply",'Temperature Adaptation'!AD6,'Temperature Adaptation'!AD35))</f>
        <v>0</v>
      </c>
      <c r="N94" s="479"/>
      <c r="O94" s="1144"/>
      <c r="P94" s="1144"/>
      <c r="Q94" s="195"/>
      <c r="R94" s="195"/>
      <c r="S94" s="195"/>
      <c r="T94" s="195"/>
      <c r="U94" s="195"/>
      <c r="V94" s="39"/>
      <c r="W94" s="39"/>
      <c r="X94" s="39"/>
      <c r="Y94" s="39"/>
      <c r="Z94" s="39"/>
      <c r="AA94" s="39"/>
      <c r="AB94" s="39"/>
      <c r="AC94" s="39"/>
      <c r="AD94" s="39"/>
      <c r="AE94" s="39"/>
      <c r="AF94" s="39"/>
      <c r="AG94" s="39"/>
      <c r="AH94" s="39"/>
      <c r="AI94" s="39"/>
      <c r="AJ94" s="39"/>
      <c r="AK94" s="39"/>
      <c r="AL94" s="39"/>
    </row>
    <row r="95" spans="1:38" s="87" customFormat="1" ht="42" customHeight="1" x14ac:dyDescent="0.25">
      <c r="A95" s="103"/>
      <c r="B95" s="218"/>
      <c r="C95" s="88"/>
      <c r="D95" s="861"/>
      <c r="E95" s="861"/>
      <c r="F95" s="861"/>
      <c r="G95" s="861"/>
      <c r="H95" s="861"/>
      <c r="I95" s="861"/>
      <c r="J95" s="861"/>
      <c r="K95" s="861"/>
      <c r="L95" s="368"/>
      <c r="M95" s="479"/>
      <c r="N95" s="479"/>
      <c r="O95" s="39"/>
      <c r="P95" s="39"/>
      <c r="Q95" s="195"/>
      <c r="R95" s="195"/>
      <c r="S95" s="195"/>
      <c r="T95" s="195"/>
      <c r="U95" s="195"/>
      <c r="V95" s="39"/>
      <c r="W95" s="39"/>
      <c r="X95" s="39"/>
      <c r="Y95" s="39"/>
      <c r="Z95" s="39"/>
      <c r="AA95" s="39"/>
      <c r="AB95" s="39"/>
      <c r="AC95" s="39"/>
      <c r="AD95" s="39"/>
      <c r="AE95" s="39"/>
      <c r="AF95" s="39"/>
      <c r="AG95" s="39"/>
      <c r="AH95" s="39"/>
      <c r="AI95" s="39"/>
      <c r="AJ95" s="39"/>
      <c r="AK95" s="39"/>
      <c r="AL95" s="39"/>
    </row>
    <row r="96" spans="1:38" ht="18.75" customHeight="1" x14ac:dyDescent="0.25">
      <c r="A96" s="103"/>
      <c r="B96" s="218"/>
      <c r="C96" s="88"/>
      <c r="D96" s="50" t="s">
        <v>268</v>
      </c>
      <c r="E96" s="367"/>
      <c r="F96" s="367"/>
      <c r="G96" s="368"/>
      <c r="H96" s="368"/>
      <c r="I96" s="368"/>
      <c r="J96" s="368"/>
      <c r="K96" s="368"/>
      <c r="L96" s="368"/>
      <c r="M96" s="479"/>
      <c r="N96" s="479"/>
      <c r="Q96" s="195"/>
      <c r="R96" s="195"/>
      <c r="S96" s="195"/>
      <c r="T96" s="195"/>
      <c r="U96" s="195"/>
    </row>
    <row r="97" spans="1:21" ht="38.450000000000003" customHeight="1" x14ac:dyDescent="0.25">
      <c r="A97" s="228"/>
      <c r="B97" s="218"/>
      <c r="C97" s="229"/>
      <c r="D97" s="1161" t="s">
        <v>269</v>
      </c>
      <c r="E97" s="1161"/>
      <c r="F97" s="1161"/>
      <c r="G97" s="1161"/>
      <c r="H97" s="1161"/>
      <c r="I97" s="1161"/>
      <c r="J97" s="1161"/>
      <c r="K97" s="1161"/>
      <c r="L97" s="22"/>
      <c r="M97" s="491" t="s">
        <v>265</v>
      </c>
      <c r="N97" s="492"/>
      <c r="O97" s="1156" t="s">
        <v>266</v>
      </c>
      <c r="P97" s="1156"/>
      <c r="Q97" s="195"/>
      <c r="R97" s="195"/>
      <c r="S97" s="195"/>
      <c r="T97" s="195"/>
      <c r="U97" s="195"/>
    </row>
    <row r="98" spans="1:21" ht="30" customHeight="1" x14ac:dyDescent="0.25">
      <c r="C98" s="1159"/>
      <c r="D98" s="688" t="s">
        <v>274</v>
      </c>
      <c r="E98" s="829">
        <f>IF($F$5="Wastewater Collection &amp; Treatment",'Temperature Adaptation'!AG19,IF($F$5="Drinking Water Supply",'Temperature Adaptation'!AG3,'Temperature Adaptation'!AG32))</f>
        <v>0</v>
      </c>
      <c r="F98" s="829" t="str">
        <f>IF($F$5="Wastewater Collection &amp; Treatment",'Temperature Adaptation'!AH19,IF($F$5="Drinking Water Supply",'Temperature Adaptation'!AH3,'Temperature Adaptation'!AH32))</f>
        <v>Bajo</v>
      </c>
      <c r="G98" s="829">
        <f>IF($F$5="Wastewater Collection &amp; Treatment",'Temperature Adaptation'!AI19,IF($F$5="Drinking Water Supply",'Temperature Adaptation'!AI3,'Temperature Adaptation'!AI32))</f>
        <v>0</v>
      </c>
      <c r="H98" s="829">
        <f>IF($F$5="Wastewater Collection &amp; Treatment",'Temperature Adaptation'!AJ19,IF($F$5="Drinking Water Supply",'Temperature Adaptation'!AJ3,'Temperature Adaptation'!AJ32))</f>
        <v>0</v>
      </c>
      <c r="I98" s="829">
        <f>IF($F$5="Wastewater Collection &amp; Treatment",'Temperature Adaptation'!AK19,IF($F$5="Drinking Water Supply",'Temperature Adaptation'!AK3,'Temperature Adaptation'!AK32))</f>
        <v>0</v>
      </c>
      <c r="J98" s="829">
        <f>IF($F$5="Wastewater Collection &amp; Treatment",'Temperature Adaptation'!AL19,IF($F$5="Drinking Water Supply",'Temperature Adaptation'!AL3,'Temperature Adaptation'!AL32))</f>
        <v>0</v>
      </c>
      <c r="K98" s="829">
        <f>IF($F$5="Wastewater Collection &amp; Treatment",'Temperature Adaptation'!AM19,IF($F$5="Drinking Water Supply",'Temperature Adaptation'!AM3,'Temperature Adaptation'!AM32))</f>
        <v>0</v>
      </c>
      <c r="L98" s="367"/>
      <c r="M98" s="956" t="s">
        <v>273</v>
      </c>
      <c r="N98" s="702"/>
      <c r="O98" s="1153"/>
      <c r="P98" s="1153"/>
      <c r="Q98" s="195"/>
      <c r="R98" s="195"/>
      <c r="S98" s="195"/>
      <c r="T98" s="195"/>
      <c r="U98" s="195"/>
    </row>
    <row r="99" spans="1:21" ht="30" customHeight="1" x14ac:dyDescent="0.25">
      <c r="C99" s="1159"/>
      <c r="D99" s="955" t="s">
        <v>275</v>
      </c>
      <c r="E99" s="829">
        <f>IF($F$5="Wastewater Collection &amp; Treatment",'Temperature Adaptation'!AG20,IF($F$5="Drinking Water Supply",'Temperature Adaptation'!AG4,'Temperature Adaptation'!AG33))</f>
        <v>0</v>
      </c>
      <c r="F99" s="829" t="str">
        <f>IF($F$5="Wastewater Collection &amp; Treatment",'Temperature Adaptation'!AH20,IF($F$5="Drinking Water Supply",'Temperature Adaptation'!AH4,'Temperature Adaptation'!AH33))</f>
        <v>Bajo</v>
      </c>
      <c r="G99" s="829">
        <f>IF($F$5="Wastewater Collection &amp; Treatment",'Temperature Adaptation'!AI20,IF($F$5="Drinking Water Supply",'Temperature Adaptation'!AI4,'Temperature Adaptation'!AI33))</f>
        <v>0</v>
      </c>
      <c r="H99" s="829">
        <f>IF($F$5="Wastewater Collection &amp; Treatment",'Temperature Adaptation'!AJ20,IF($F$5="Drinking Water Supply",'Temperature Adaptation'!AJ4,'Temperature Adaptation'!AJ33))</f>
        <v>0</v>
      </c>
      <c r="I99" s="829">
        <f>IF($F$5="Wastewater Collection &amp; Treatment",'Temperature Adaptation'!AK20,IF($F$5="Drinking Water Supply",'Temperature Adaptation'!AK4,'Temperature Adaptation'!AK33))</f>
        <v>0</v>
      </c>
      <c r="J99" s="829" t="str">
        <f>IF($F$5="Wastewater Collection &amp; Treatment",'Temperature Adaptation'!AL20,IF($F$5="Drinking Water Supply",'Temperature Adaptation'!AL4,'Temperature Adaptation'!AL33))</f>
        <v>Alto</v>
      </c>
      <c r="K99" s="829">
        <f>IF($F$5="Wastewater Collection &amp; Treatment",'Temperature Adaptation'!AM20,IF($F$5="Drinking Water Supply",'Temperature Adaptation'!AM4,'Temperature Adaptation'!AM33))</f>
        <v>0</v>
      </c>
      <c r="L99" s="367"/>
      <c r="M99" s="956" t="s">
        <v>273</v>
      </c>
      <c r="N99" s="702"/>
      <c r="O99" s="1153"/>
      <c r="P99" s="1153"/>
      <c r="Q99" s="195"/>
      <c r="R99" s="195"/>
      <c r="S99" s="195"/>
      <c r="T99" s="195"/>
      <c r="U99" s="195"/>
    </row>
    <row r="100" spans="1:21" ht="30" customHeight="1" x14ac:dyDescent="0.25">
      <c r="C100" s="1159"/>
      <c r="D100" s="955" t="s">
        <v>276</v>
      </c>
      <c r="E100" s="829">
        <f>IF($F$5="Wastewater Collection &amp; Treatment",'Temperature Adaptation'!AG21,IF($F$5="Drinking Water Supply",'Temperature Adaptation'!AG5,'Temperature Adaptation'!AG34))</f>
        <v>0</v>
      </c>
      <c r="F100" s="829">
        <f>IF($F$5="Wastewater Collection &amp; Treatment",'Temperature Adaptation'!AH21,IF($F$5="Drinking Water Supply",'Temperature Adaptation'!AH5,'Temperature Adaptation'!AH34))</f>
        <v>0</v>
      </c>
      <c r="G100" s="829">
        <f>IF($F$5="Wastewater Collection &amp; Treatment",'Temperature Adaptation'!AI21,IF($F$5="Drinking Water Supply",'Temperature Adaptation'!AI5,'Temperature Adaptation'!AI34))</f>
        <v>0</v>
      </c>
      <c r="H100" s="829">
        <f>IF($F$5="Wastewater Collection &amp; Treatment",'Temperature Adaptation'!AJ21,IF($F$5="Drinking Water Supply",'Temperature Adaptation'!AJ5,'Temperature Adaptation'!AJ34))</f>
        <v>0</v>
      </c>
      <c r="I100" s="829">
        <f>IF($F$5="Wastewater Collection &amp; Treatment",'Temperature Adaptation'!AK21,IF($F$5="Drinking Water Supply",'Temperature Adaptation'!AK5,'Temperature Adaptation'!AK34))</f>
        <v>0</v>
      </c>
      <c r="J100" s="829" t="str">
        <f>IF($F$5="Wastewater Collection &amp; Treatment",'Temperature Adaptation'!AL21,IF($F$5="Drinking Water Supply",'Temperature Adaptation'!AL5,'Temperature Adaptation'!AL34))</f>
        <v>Alto</v>
      </c>
      <c r="K100" s="829">
        <f>IF($F$5="Wastewater Collection &amp; Treatment",'Temperature Adaptation'!AM21,IF($F$5="Drinking Water Supply",'Temperature Adaptation'!AM5,'Temperature Adaptation'!AM34))</f>
        <v>0</v>
      </c>
      <c r="L100" s="231"/>
      <c r="M100" s="956" t="s">
        <v>273</v>
      </c>
      <c r="N100" s="703"/>
      <c r="O100" s="698"/>
      <c r="P100" s="699"/>
      <c r="Q100" s="195"/>
      <c r="R100" s="195"/>
      <c r="S100" s="195"/>
      <c r="T100" s="195"/>
      <c r="U100" s="195"/>
    </row>
    <row r="101" spans="1:21" ht="30" customHeight="1" x14ac:dyDescent="0.25">
      <c r="C101" s="1159"/>
      <c r="D101" s="688" t="s">
        <v>278</v>
      </c>
      <c r="E101" s="829" t="str">
        <f>IF($F$5="Wastewater Collection &amp; Treatment",'Temperature Adaptation'!AG22,IF($F$5="Drinking Water Supply",'Temperature Adaptation'!AG6,'Temperature Adaptation'!AG35))</f>
        <v>Bajo</v>
      </c>
      <c r="F101" s="829" t="str">
        <f>IF($F$5="Wastewater Collection &amp; Treatment",'Temperature Adaptation'!AH22,IF($F$5="Drinking Water Supply",'Temperature Adaptation'!AH6,'Temperature Adaptation'!AH35))</f>
        <v>Bajo</v>
      </c>
      <c r="G101" s="829">
        <f>IF($F$5="Wastewater Collection &amp; Treatment",'Temperature Adaptation'!AI22,IF($F$5="Drinking Water Supply",'Temperature Adaptation'!AI6,'Temperature Adaptation'!AI35))</f>
        <v>0</v>
      </c>
      <c r="H101" s="829" t="str">
        <f>IF($F$5="Wastewater Collection &amp; Treatment",'Temperature Adaptation'!AJ22,IF($F$5="Drinking Water Supply",'Temperature Adaptation'!AJ6,'Temperature Adaptation'!AJ35))</f>
        <v>Bajo</v>
      </c>
      <c r="I101" s="829">
        <f>IF($F$5="Wastewater Collection &amp; Treatment",'Temperature Adaptation'!AK22,IF($F$5="Drinking Water Supply",'Temperature Adaptation'!AK6,'Temperature Adaptation'!AK35))</f>
        <v>0</v>
      </c>
      <c r="J101" s="829">
        <f>IF($F$5="Wastewater Collection &amp; Treatment",'Temperature Adaptation'!AL22,IF($F$5="Drinking Water Supply",'Temperature Adaptation'!AL6,'Temperature Adaptation'!AL35))</f>
        <v>0</v>
      </c>
      <c r="K101" s="829">
        <f>IF($F$5="Wastewater Collection &amp; Treatment",'Temperature Adaptation'!AM22,IF($F$5="Drinking Water Supply",'Temperature Adaptation'!AM6,'Temperature Adaptation'!AM35))</f>
        <v>0</v>
      </c>
      <c r="M101" s="956" t="s">
        <v>273</v>
      </c>
      <c r="N101" s="704"/>
      <c r="O101" s="700"/>
      <c r="P101" s="701"/>
      <c r="Q101" s="195"/>
      <c r="R101" s="195"/>
      <c r="S101" s="195"/>
      <c r="T101" s="195"/>
      <c r="U101" s="195"/>
    </row>
    <row r="102" spans="1:21" ht="48" customHeight="1" x14ac:dyDescent="0.25">
      <c r="D102" s="688" t="s">
        <v>279</v>
      </c>
      <c r="E102" s="829" t="str">
        <f>IF($F$5="Wastewater Collection &amp; Treatment",'Temperature Adaptation'!AG23,IF($F$5="Drinking Water Supply",'Temperature Adaptation'!AG7,'Temperature Adaptation'!AG36))</f>
        <v>Alto</v>
      </c>
      <c r="F102" s="829" t="str">
        <f>IF($F$5="Wastewater Collection &amp; Treatment",'Temperature Adaptation'!AH23,IF($F$5="Drinking Water Supply",'Temperature Adaptation'!AH7,'Temperature Adaptation'!AH36))</f>
        <v>Alto</v>
      </c>
      <c r="G102" s="829">
        <f>IF($F$5="Wastewater Collection &amp; Treatment",'Temperature Adaptation'!AI23,IF($F$5="Drinking Water Supply",'Temperature Adaptation'!AI7,'Temperature Adaptation'!AI36))</f>
        <v>0</v>
      </c>
      <c r="H102" s="829" t="str">
        <f>IF($F$5="Wastewater Collection &amp; Treatment",'Temperature Adaptation'!AJ23,IF($F$5="Drinking Water Supply",'Temperature Adaptation'!AJ7,'Temperature Adaptation'!AJ36))</f>
        <v>Alto</v>
      </c>
      <c r="I102" s="829">
        <f>IF($F$5="Wastewater Collection &amp; Treatment",'Temperature Adaptation'!AK23,IF($F$5="Drinking Water Supply",'Temperature Adaptation'!AK7,'Temperature Adaptation'!AK36))</f>
        <v>0</v>
      </c>
      <c r="J102" s="829">
        <f>IF($F$5="Wastewater Collection &amp; Treatment",'Temperature Adaptation'!AL23,IF($F$5="Drinking Water Supply",'Temperature Adaptation'!AL7,'Temperature Adaptation'!AL36))</f>
        <v>0</v>
      </c>
      <c r="K102" s="829">
        <f>IF($F$5="Wastewater Collection &amp; Treatment",'Temperature Adaptation'!AM23,IF($F$5="Drinking Water Supply",'Temperature Adaptation'!AM7,'Temperature Adaptation'!AM36))</f>
        <v>0</v>
      </c>
      <c r="M102" s="956" t="s">
        <v>273</v>
      </c>
      <c r="N102" s="698"/>
      <c r="O102" s="700"/>
      <c r="P102" s="701"/>
      <c r="Q102" s="195"/>
      <c r="R102" s="195"/>
      <c r="S102" s="195"/>
      <c r="T102" s="195"/>
      <c r="U102" s="195"/>
    </row>
    <row r="103" spans="1:21" ht="19.5" customHeight="1" x14ac:dyDescent="0.25">
      <c r="D103" s="201"/>
      <c r="Q103" s="195"/>
      <c r="R103" s="195"/>
      <c r="S103" s="195"/>
      <c r="T103" s="195"/>
      <c r="U103" s="195"/>
    </row>
    <row r="104" spans="1:21" ht="29.25" customHeight="1" x14ac:dyDescent="0.25">
      <c r="D104" s="230"/>
      <c r="Q104" s="195"/>
      <c r="R104" s="195"/>
      <c r="S104" s="195"/>
      <c r="T104" s="195"/>
      <c r="U104" s="195"/>
    </row>
    <row r="105" spans="1:21" ht="33" customHeight="1" x14ac:dyDescent="0.25">
      <c r="D105" s="230"/>
      <c r="Q105" s="195"/>
      <c r="R105" s="195"/>
      <c r="S105" s="195"/>
      <c r="T105" s="195"/>
      <c r="U105" s="195"/>
    </row>
    <row r="106" spans="1:21" x14ac:dyDescent="0.25">
      <c r="Q106" s="195"/>
      <c r="R106" s="195"/>
      <c r="S106" s="195"/>
      <c r="T106" s="195"/>
      <c r="U106" s="195"/>
    </row>
    <row r="107" spans="1:21" x14ac:dyDescent="0.25">
      <c r="Q107" s="195"/>
      <c r="R107" s="195"/>
      <c r="S107" s="195"/>
      <c r="T107" s="195"/>
      <c r="U107" s="195"/>
    </row>
    <row r="108" spans="1:21" x14ac:dyDescent="0.25">
      <c r="Q108" s="195"/>
      <c r="R108" s="195"/>
      <c r="S108" s="195"/>
      <c r="T108" s="195"/>
      <c r="U108" s="195"/>
    </row>
    <row r="109" spans="1:21" x14ac:dyDescent="0.25">
      <c r="Q109" s="195"/>
      <c r="R109" s="195"/>
      <c r="S109" s="195"/>
      <c r="T109" s="195"/>
      <c r="U109" s="195"/>
    </row>
  </sheetData>
  <sheetProtection algorithmName="SHA-512" hashValue="4DVR7otb+QcElLqwjb7LO4KYw+i4gCYNlbEJfwmW4xou3ynlwSoAoiHA+3YrZePRkiLm+vskLxrnJn/zcc7BMQ==" saltValue="dGGPxlTeIEnUidkSezGEaw==" spinCount="100000" sheet="1" objects="1" scenarios="1"/>
  <mergeCells count="67">
    <mergeCell ref="O25:O26"/>
    <mergeCell ref="F5:G5"/>
    <mergeCell ref="E7:I8"/>
    <mergeCell ref="J7:K8"/>
    <mergeCell ref="K43:K44"/>
    <mergeCell ref="H43:H44"/>
    <mergeCell ref="I43:I44"/>
    <mergeCell ref="I60:I61"/>
    <mergeCell ref="M60:M61"/>
    <mergeCell ref="A10:A13"/>
    <mergeCell ref="A14:A24"/>
    <mergeCell ref="K25:K26"/>
    <mergeCell ref="I25:I26"/>
    <mergeCell ref="K60:K61"/>
    <mergeCell ref="E60:E61"/>
    <mergeCell ref="F60:F61"/>
    <mergeCell ref="G60:G61"/>
    <mergeCell ref="E67:I67"/>
    <mergeCell ref="J67:K67"/>
    <mergeCell ref="M43:M44"/>
    <mergeCell ref="A25:A29"/>
    <mergeCell ref="E25:E26"/>
    <mergeCell ref="F25:F26"/>
    <mergeCell ref="G25:G26"/>
    <mergeCell ref="J25:J26"/>
    <mergeCell ref="H25:H26"/>
    <mergeCell ref="A43:A67"/>
    <mergeCell ref="E43:E44"/>
    <mergeCell ref="F43:F44"/>
    <mergeCell ref="G43:G44"/>
    <mergeCell ref="J43:J44"/>
    <mergeCell ref="J60:J61"/>
    <mergeCell ref="H60:H61"/>
    <mergeCell ref="A68:A73"/>
    <mergeCell ref="O68:P68"/>
    <mergeCell ref="O69:P69"/>
    <mergeCell ref="O70:P70"/>
    <mergeCell ref="O71:P71"/>
    <mergeCell ref="D97:K97"/>
    <mergeCell ref="O85:P85"/>
    <mergeCell ref="C98:C101"/>
    <mergeCell ref="O98:P98"/>
    <mergeCell ref="O99:P99"/>
    <mergeCell ref="O94:P94"/>
    <mergeCell ref="O90:P90"/>
    <mergeCell ref="D90:K90"/>
    <mergeCell ref="O91:P91"/>
    <mergeCell ref="O92:P92"/>
    <mergeCell ref="O97:P97"/>
    <mergeCell ref="O86:P86"/>
    <mergeCell ref="O93:P93"/>
    <mergeCell ref="D7:D8"/>
    <mergeCell ref="D82:K82"/>
    <mergeCell ref="O82:P82"/>
    <mergeCell ref="O83:P83"/>
    <mergeCell ref="O84:P84"/>
    <mergeCell ref="O77:P77"/>
    <mergeCell ref="O78:P78"/>
    <mergeCell ref="O43:O44"/>
    <mergeCell ref="O60:O61"/>
    <mergeCell ref="O72:P72"/>
    <mergeCell ref="O73:P73"/>
    <mergeCell ref="O74:P74"/>
    <mergeCell ref="O75:P75"/>
    <mergeCell ref="O76:P76"/>
    <mergeCell ref="E65:F65"/>
    <mergeCell ref="J65:K65"/>
  </mergeCells>
  <conditionalFormatting sqref="D70:D81">
    <cfRule type="cellIs" dxfId="234" priority="14" operator="equal">
      <formula>0</formula>
    </cfRule>
  </conditionalFormatting>
  <conditionalFormatting sqref="D83:D89">
    <cfRule type="cellIs" dxfId="233" priority="12" operator="equal">
      <formula>0</formula>
    </cfRule>
  </conditionalFormatting>
  <conditionalFormatting sqref="D91:K94">
    <cfRule type="cellIs" dxfId="232" priority="6" operator="equal">
      <formula>0</formula>
    </cfRule>
  </conditionalFormatting>
  <conditionalFormatting sqref="E65:E67 J65:J67">
    <cfRule type="cellIs" dxfId="231" priority="36" operator="equal">
      <formula>"Medio"</formula>
    </cfRule>
    <cfRule type="cellIs" dxfId="230" priority="37" operator="equal">
      <formula>"Bajo"</formula>
    </cfRule>
    <cfRule type="cellIs" dxfId="229" priority="38" operator="equal">
      <formula>"Alto"</formula>
    </cfRule>
  </conditionalFormatting>
  <conditionalFormatting sqref="E12:I12">
    <cfRule type="cellIs" dxfId="228" priority="29" operator="equal">
      <formula>"N/A"</formula>
    </cfRule>
    <cfRule type="cellIs" dxfId="227" priority="30" operator="equal">
      <formula>"Bajo"</formula>
    </cfRule>
    <cfRule type="cellIs" dxfId="226" priority="31" operator="equal">
      <formula>"Alto"</formula>
    </cfRule>
    <cfRule type="cellIs" dxfId="225" priority="32" operator="equal">
      <formula>"Medio"</formula>
    </cfRule>
  </conditionalFormatting>
  <conditionalFormatting sqref="E10:K10">
    <cfRule type="cellIs" dxfId="224" priority="15" operator="equal">
      <formula>0</formula>
    </cfRule>
  </conditionalFormatting>
  <conditionalFormatting sqref="E27:K28 E45:K45 E62:K63">
    <cfRule type="cellIs" dxfId="223" priority="19" operator="equal">
      <formula>0</formula>
    </cfRule>
    <cfRule type="cellIs" dxfId="222" priority="20" operator="equal">
      <formula>"N/A"</formula>
    </cfRule>
  </conditionalFormatting>
  <conditionalFormatting sqref="E27:K28 E45:K45 E62:K64">
    <cfRule type="cellIs" dxfId="221" priority="22" operator="equal">
      <formula>"Medio"</formula>
    </cfRule>
    <cfRule type="cellIs" dxfId="220" priority="23" operator="equal">
      <formula>"Bajo"</formula>
    </cfRule>
    <cfRule type="cellIs" dxfId="219" priority="21" operator="equal">
      <formula>"Alto"</formula>
    </cfRule>
  </conditionalFormatting>
  <conditionalFormatting sqref="E30:K30">
    <cfRule type="cellIs" dxfId="218" priority="25" operator="equal">
      <formula>0</formula>
    </cfRule>
    <cfRule type="cellIs" dxfId="217" priority="24" operator="equal">
      <formula>"N/A"</formula>
    </cfRule>
    <cfRule type="cellIs" dxfId="216" priority="26" operator="equal">
      <formula>"Alto"</formula>
    </cfRule>
    <cfRule type="cellIs" dxfId="215" priority="27" operator="equal">
      <formula>"Medio"</formula>
    </cfRule>
    <cfRule type="cellIs" dxfId="214" priority="28" operator="equal">
      <formula>"Bajo"</formula>
    </cfRule>
  </conditionalFormatting>
  <conditionalFormatting sqref="E47:K47">
    <cfRule type="cellIs" dxfId="213" priority="7" operator="equal">
      <formula>"N/A"</formula>
    </cfRule>
    <cfRule type="cellIs" dxfId="212" priority="8" operator="equal">
      <formula>0</formula>
    </cfRule>
    <cfRule type="cellIs" dxfId="211" priority="9" operator="equal">
      <formula>"Alto"</formula>
    </cfRule>
    <cfRule type="cellIs" dxfId="210" priority="10" operator="equal">
      <formula>"Medio"</formula>
    </cfRule>
    <cfRule type="cellIs" dxfId="209" priority="11" operator="equal">
      <formula>"Bajo"</formula>
    </cfRule>
  </conditionalFormatting>
  <conditionalFormatting sqref="E68:K68">
    <cfRule type="cellIs" dxfId="208" priority="33" operator="equal">
      <formula>0</formula>
    </cfRule>
  </conditionalFormatting>
  <conditionalFormatting sqref="E70:K81">
    <cfRule type="cellIs" dxfId="207" priority="18" operator="equal">
      <formula>0</formula>
    </cfRule>
  </conditionalFormatting>
  <conditionalFormatting sqref="E83:K89">
    <cfRule type="cellIs" dxfId="206" priority="17" operator="equal">
      <formula>0</formula>
    </cfRule>
  </conditionalFormatting>
  <conditionalFormatting sqref="E98:K102">
    <cfRule type="cellIs" dxfId="205" priority="5" operator="equal">
      <formula>0</formula>
    </cfRule>
  </conditionalFormatting>
  <conditionalFormatting sqref="J10:K10">
    <cfRule type="cellIs" dxfId="204" priority="35" operator="equal">
      <formula>0</formula>
    </cfRule>
  </conditionalFormatting>
  <conditionalFormatting sqref="J12:K12 G96:K96">
    <cfRule type="cellIs" dxfId="203" priority="41" operator="equal">
      <formula>"Alto"</formula>
    </cfRule>
    <cfRule type="cellIs" dxfId="202" priority="34" operator="equal">
      <formula>0</formula>
    </cfRule>
    <cfRule type="cellIs" dxfId="201" priority="39" operator="equal">
      <formula>"Medio"</formula>
    </cfRule>
    <cfRule type="cellIs" dxfId="200" priority="40" operator="equal">
      <formula>"Bajo"</formula>
    </cfRule>
  </conditionalFormatting>
  <conditionalFormatting sqref="J12:K12">
    <cfRule type="cellIs" dxfId="199" priority="1" operator="equal">
      <formula>"N/A"</formula>
    </cfRule>
  </conditionalFormatting>
  <conditionalFormatting sqref="M70:M81">
    <cfRule type="cellIs" dxfId="198" priority="4" operator="equal">
      <formula>0</formula>
    </cfRule>
  </conditionalFormatting>
  <conditionalFormatting sqref="M83:M89">
    <cfRule type="cellIs" dxfId="197" priority="3" operator="equal">
      <formula>0</formula>
    </cfRule>
  </conditionalFormatting>
  <conditionalFormatting sqref="M91:M94">
    <cfRule type="cellIs" dxfId="196" priority="2" operator="equal">
      <formula>0</formula>
    </cfRule>
  </conditionalFormatting>
  <dataValidations count="2">
    <dataValidation type="list" allowBlank="1" showInputMessage="1" showErrorMessage="1" sqref="E33:O44 E50:G61 H50:I60 J50:O61 E15:L24 N15:O24 M15:M23" xr:uid="{1DA0BBD3-2D89-4EDD-A1CC-51B400C85303}">
      <formula1>"Alto, Bajo"</formula1>
    </dataValidation>
    <dataValidation type="list" allowBlank="1" showInputMessage="1" showErrorMessage="1" sqref="E25:G26 J25:K26 H25:I25" xr:uid="{7DACA6DE-455C-4973-8EB1-0DC7AFAD806A}">
      <formula1>"Bajo, Alto"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9C1CF-94CD-4D34-9115-0DCC9DC9ADEB}">
  <sheetPr codeName="Sheet10">
    <tabColor theme="0" tint="-0.499984740745262"/>
  </sheetPr>
  <dimension ref="A2:AE43"/>
  <sheetViews>
    <sheetView topLeftCell="A11" zoomScale="80" zoomScaleNormal="80" workbookViewId="0">
      <selection activeCell="C4" sqref="C4"/>
    </sheetView>
  </sheetViews>
  <sheetFormatPr baseColWidth="10" defaultColWidth="9.140625" defaultRowHeight="15" x14ac:dyDescent="0.25"/>
  <cols>
    <col min="1" max="1" width="41.5703125" style="39" customWidth="1"/>
    <col min="2" max="2" width="3.140625" style="39" customWidth="1"/>
    <col min="3" max="3" width="7.85546875" style="39" customWidth="1"/>
    <col min="4" max="17" width="9.140625" style="39"/>
    <col min="18" max="18" width="8.140625" style="39" customWidth="1"/>
    <col min="19" max="20" width="9.5703125" style="39" customWidth="1"/>
    <col min="21" max="21" width="8.140625" style="39" customWidth="1"/>
    <col min="22" max="22" width="22" style="39" customWidth="1"/>
    <col min="23" max="23" width="13.42578125" style="39" customWidth="1"/>
    <col min="24" max="25" width="9.140625" style="39"/>
    <col min="26" max="26" width="15.140625" style="39" customWidth="1"/>
    <col min="27" max="16384" width="9.140625" style="39"/>
  </cols>
  <sheetData>
    <row r="2" spans="1:26" ht="28.5" customHeight="1" x14ac:dyDescent="0.3">
      <c r="D2" s="99" t="s">
        <v>412</v>
      </c>
      <c r="E2" s="100"/>
      <c r="F2" s="101"/>
      <c r="G2" s="101"/>
      <c r="H2" s="101"/>
      <c r="I2" s="101"/>
    </row>
    <row r="3" spans="1:26" ht="41.45" customHeight="1" thickBot="1" x14ac:dyDescent="0.5">
      <c r="C3" s="44"/>
      <c r="D3" s="45" t="s">
        <v>1</v>
      </c>
      <c r="E3" s="45"/>
      <c r="F3" s="45"/>
      <c r="G3" s="45"/>
      <c r="H3" s="46"/>
      <c r="I3" s="46"/>
      <c r="J3" s="46"/>
      <c r="K3" s="46"/>
      <c r="L3" s="46"/>
      <c r="M3" s="46"/>
      <c r="N3" s="46"/>
      <c r="O3" s="46"/>
      <c r="P3" s="46"/>
      <c r="Q3" s="46"/>
      <c r="R3" s="46"/>
      <c r="S3" s="46"/>
      <c r="T3" s="46"/>
      <c r="U3" s="46"/>
      <c r="V3" s="46"/>
    </row>
    <row r="4" spans="1:26" ht="11.25" customHeight="1" x14ac:dyDescent="0.45">
      <c r="C4" s="44"/>
      <c r="D4" s="47"/>
      <c r="E4" s="48"/>
      <c r="F4" s="48"/>
      <c r="G4" s="48"/>
    </row>
    <row r="5" spans="1:26" ht="29.45" customHeight="1" x14ac:dyDescent="0.3">
      <c r="A5" s="49"/>
      <c r="B5" s="49"/>
      <c r="C5" s="44"/>
    </row>
    <row r="6" spans="1:26" ht="30.75" customHeight="1" x14ac:dyDescent="0.3">
      <c r="A6" s="1219"/>
      <c r="B6" s="142"/>
      <c r="C6" s="44"/>
      <c r="D6" s="50" t="s">
        <v>413</v>
      </c>
      <c r="V6" s="55" t="s">
        <v>7</v>
      </c>
    </row>
    <row r="7" spans="1:26" ht="18.75" customHeight="1" x14ac:dyDescent="0.3">
      <c r="A7" s="1219"/>
      <c r="B7" s="142"/>
      <c r="C7" s="9"/>
      <c r="D7" s="1046" t="s">
        <v>8</v>
      </c>
      <c r="E7" s="1046"/>
      <c r="F7" s="1046"/>
      <c r="G7" s="1046"/>
      <c r="H7" s="1046"/>
      <c r="I7" s="1047"/>
      <c r="J7" s="1216" t="s">
        <v>9</v>
      </c>
      <c r="K7" s="1176"/>
      <c r="L7" s="1176"/>
      <c r="M7" s="1176"/>
      <c r="N7" s="1176"/>
      <c r="O7" s="1217"/>
      <c r="P7" s="438"/>
      <c r="Q7" s="438"/>
      <c r="R7" s="1" t="s">
        <v>10</v>
      </c>
      <c r="S7" s="2" t="s">
        <v>11</v>
      </c>
      <c r="T7" s="2" t="s">
        <v>12</v>
      </c>
      <c r="U7" s="3" t="s">
        <v>13</v>
      </c>
      <c r="V7" s="58" t="s">
        <v>196</v>
      </c>
    </row>
    <row r="8" spans="1:26" ht="26.25" customHeight="1" x14ac:dyDescent="0.3">
      <c r="A8" s="1219"/>
      <c r="B8" s="142"/>
      <c r="C8" s="9"/>
      <c r="D8" s="1046"/>
      <c r="E8" s="1046"/>
      <c r="F8" s="1046"/>
      <c r="G8" s="1046"/>
      <c r="H8" s="1046"/>
      <c r="I8" s="1047"/>
      <c r="J8" s="1216"/>
      <c r="K8" s="1176"/>
      <c r="L8" s="1176"/>
      <c r="M8" s="1176"/>
      <c r="N8" s="1176"/>
      <c r="O8" s="1217"/>
      <c r="P8" s="438"/>
      <c r="Q8" s="438"/>
      <c r="R8" s="4" t="s">
        <v>15</v>
      </c>
      <c r="S8" s="5" t="s">
        <v>16</v>
      </c>
      <c r="T8" s="6" t="s">
        <v>17</v>
      </c>
      <c r="U8" s="7" t="s">
        <v>18</v>
      </c>
      <c r="V8" s="58" t="s">
        <v>295</v>
      </c>
    </row>
    <row r="9" spans="1:26" ht="90" customHeight="1" x14ac:dyDescent="0.25">
      <c r="A9" s="1219"/>
      <c r="B9" s="142"/>
      <c r="C9" s="16" t="s">
        <v>414</v>
      </c>
      <c r="D9" s="1214" t="s">
        <v>415</v>
      </c>
      <c r="E9" s="1214"/>
      <c r="F9" s="1214"/>
      <c r="G9" s="1214"/>
      <c r="H9" s="1214"/>
      <c r="I9" s="1214"/>
      <c r="J9" s="1218" t="s">
        <v>416</v>
      </c>
      <c r="K9" s="1218"/>
      <c r="L9" s="1218"/>
      <c r="M9" s="1218"/>
      <c r="N9" s="1218"/>
      <c r="O9" s="1218"/>
      <c r="P9" s="432"/>
      <c r="Q9" s="432"/>
      <c r="R9" s="155">
        <v>0</v>
      </c>
      <c r="S9" s="156">
        <v>1</v>
      </c>
      <c r="T9" s="156">
        <v>2</v>
      </c>
      <c r="U9" s="157">
        <v>3</v>
      </c>
      <c r="V9" s="143"/>
      <c r="W9" s="61"/>
    </row>
    <row r="10" spans="1:26" ht="115.5" customHeight="1" x14ac:dyDescent="0.25">
      <c r="A10" s="1219"/>
      <c r="B10" s="142"/>
      <c r="C10" s="16" t="s">
        <v>417</v>
      </c>
      <c r="D10" s="1214" t="s">
        <v>418</v>
      </c>
      <c r="E10" s="1214"/>
      <c r="F10" s="1214"/>
      <c r="G10" s="1214"/>
      <c r="H10" s="1214"/>
      <c r="I10" s="1214"/>
      <c r="J10" s="1218" t="s">
        <v>419</v>
      </c>
      <c r="K10" s="1218"/>
      <c r="L10" s="1218"/>
      <c r="M10" s="1218"/>
      <c r="N10" s="1218"/>
      <c r="O10" s="1218"/>
      <c r="P10" s="432"/>
      <c r="Q10" s="432"/>
      <c r="R10" s="155">
        <v>0</v>
      </c>
      <c r="S10" s="156">
        <v>1</v>
      </c>
      <c r="T10" s="156">
        <v>2</v>
      </c>
      <c r="U10" s="157">
        <v>3</v>
      </c>
      <c r="V10" s="143"/>
    </row>
    <row r="11" spans="1:26" ht="73.5" customHeight="1" thickBot="1" x14ac:dyDescent="0.3">
      <c r="A11" s="1219"/>
      <c r="B11" s="142"/>
      <c r="C11" s="16" t="s">
        <v>420</v>
      </c>
      <c r="D11" s="1213" t="s">
        <v>421</v>
      </c>
      <c r="E11" s="1213"/>
      <c r="F11" s="1213"/>
      <c r="G11" s="1213"/>
      <c r="H11" s="1213"/>
      <c r="I11" s="1213"/>
      <c r="J11" s="1224" t="s">
        <v>422</v>
      </c>
      <c r="K11" s="1224"/>
      <c r="L11" s="1224"/>
      <c r="M11" s="1224"/>
      <c r="N11" s="1224"/>
      <c r="O11" s="1224"/>
      <c r="P11" s="434"/>
      <c r="Q11" s="434"/>
      <c r="R11" s="134">
        <v>0</v>
      </c>
      <c r="S11" s="158"/>
      <c r="T11" s="158"/>
      <c r="U11" s="159">
        <v>3</v>
      </c>
      <c r="V11" s="144"/>
      <c r="W11" s="64"/>
      <c r="X11" s="64"/>
      <c r="Y11" s="64"/>
      <c r="Z11" s="64"/>
    </row>
    <row r="12" spans="1:26" ht="21" customHeight="1" thickTop="1" x14ac:dyDescent="0.25">
      <c r="A12" s="1219"/>
      <c r="B12" s="142"/>
      <c r="C12" s="16"/>
      <c r="D12" s="440"/>
      <c r="E12" s="440"/>
      <c r="F12" s="440"/>
      <c r="G12" s="440"/>
      <c r="H12" s="440"/>
      <c r="I12" s="440"/>
      <c r="J12" s="436"/>
      <c r="K12" s="436"/>
      <c r="L12" s="436"/>
      <c r="M12" s="436"/>
      <c r="N12" s="436"/>
      <c r="O12" s="436"/>
      <c r="P12" s="436"/>
      <c r="Q12" s="436"/>
      <c r="R12" s="19"/>
      <c r="S12" s="441"/>
      <c r="T12" s="441"/>
      <c r="U12" s="441"/>
      <c r="V12" s="122"/>
      <c r="W12" s="64"/>
      <c r="X12" s="64"/>
      <c r="Y12" s="64"/>
      <c r="Z12" s="64"/>
    </row>
    <row r="13" spans="1:26" ht="42.75" customHeight="1" x14ac:dyDescent="0.25">
      <c r="A13" s="1219"/>
      <c r="B13" s="142"/>
      <c r="C13" s="66"/>
      <c r="S13" s="442"/>
      <c r="T13" s="1220" t="s">
        <v>423</v>
      </c>
      <c r="U13" s="1220"/>
      <c r="V13" s="20" t="e">
        <f>MAX(AVERAGE(V9,V10),V11)</f>
        <v>#DIV/0!</v>
      </c>
      <c r="W13" s="146"/>
    </row>
    <row r="14" spans="1:26" s="64" customFormat="1" ht="27.75" customHeight="1" x14ac:dyDescent="0.25">
      <c r="A14" s="142"/>
      <c r="B14" s="142"/>
      <c r="C14" s="39"/>
      <c r="D14" s="39"/>
      <c r="E14" s="39"/>
      <c r="F14" s="39"/>
      <c r="G14" s="39"/>
      <c r="H14" s="39"/>
      <c r="I14" s="39"/>
      <c r="J14" s="39"/>
      <c r="K14" s="39"/>
      <c r="L14" s="39"/>
      <c r="M14" s="39"/>
      <c r="N14" s="39"/>
      <c r="O14" s="39"/>
      <c r="P14" s="39"/>
      <c r="Q14" s="39"/>
      <c r="R14" s="69"/>
      <c r="S14" s="69"/>
      <c r="T14" s="69"/>
      <c r="U14" s="69"/>
      <c r="V14" s="147"/>
      <c r="W14" s="39"/>
      <c r="X14" s="39"/>
      <c r="Y14" s="39"/>
      <c r="Z14" s="39"/>
    </row>
    <row r="15" spans="1:26" ht="31.5" customHeight="1" x14ac:dyDescent="0.25">
      <c r="A15" s="68"/>
      <c r="B15" s="68"/>
      <c r="R15" s="442"/>
      <c r="S15" s="442"/>
      <c r="T15" s="1220" t="s">
        <v>424</v>
      </c>
      <c r="U15" s="1220"/>
      <c r="V15" s="18" t="e">
        <f>IF(V13&lt;=1,"Bajo",IF(V13&lt;=2,"Medio","Alto"))</f>
        <v>#DIV/0!</v>
      </c>
      <c r="W15" s="148"/>
    </row>
    <row r="16" spans="1:26" ht="31.5" customHeight="1" x14ac:dyDescent="0.25">
      <c r="A16" s="73"/>
      <c r="B16" s="73"/>
      <c r="R16" s="145"/>
      <c r="S16" s="145"/>
      <c r="T16" s="145"/>
      <c r="U16" s="145"/>
      <c r="V16" s="84"/>
      <c r="W16" s="148"/>
    </row>
    <row r="17" spans="1:31" ht="25.5" customHeight="1" x14ac:dyDescent="0.25">
      <c r="A17" s="1209"/>
      <c r="B17" s="77"/>
      <c r="C17" s="88"/>
      <c r="D17" s="1077" t="s">
        <v>68</v>
      </c>
      <c r="E17" s="1077"/>
      <c r="F17" s="1077"/>
      <c r="G17" s="1077"/>
      <c r="H17" s="1077"/>
      <c r="I17" s="1077"/>
      <c r="J17" s="1077"/>
      <c r="K17" s="1077"/>
      <c r="L17" s="1077"/>
      <c r="M17" s="1077"/>
      <c r="N17" s="1077"/>
      <c r="O17" s="1077"/>
      <c r="P17" s="1077"/>
      <c r="Q17" s="1077"/>
      <c r="R17" s="1077"/>
      <c r="S17" s="1077"/>
      <c r="T17" s="1077"/>
      <c r="U17" s="1077"/>
      <c r="V17" s="1077"/>
    </row>
    <row r="18" spans="1:31" ht="77.25" customHeight="1" x14ac:dyDescent="0.25">
      <c r="A18" s="1209"/>
      <c r="B18" s="77"/>
      <c r="C18" s="88"/>
      <c r="D18" s="1215" t="s">
        <v>425</v>
      </c>
      <c r="E18" s="1215"/>
      <c r="F18" s="1215"/>
      <c r="G18" s="1215"/>
      <c r="H18" s="1215"/>
      <c r="I18" s="1215"/>
      <c r="J18" s="1215"/>
      <c r="K18" s="1215"/>
      <c r="L18" s="1215"/>
      <c r="M18" s="1215"/>
      <c r="N18" s="1215"/>
      <c r="O18" s="1215"/>
      <c r="P18" s="1215"/>
      <c r="Q18" s="1215"/>
      <c r="R18" s="1215"/>
      <c r="S18" s="1215"/>
      <c r="T18" s="1215"/>
      <c r="U18" s="1215"/>
      <c r="V18" s="1215"/>
    </row>
    <row r="19" spans="1:31" ht="25.5" customHeight="1" x14ac:dyDescent="0.25">
      <c r="A19" s="1209"/>
      <c r="B19" s="77"/>
      <c r="C19" s="88"/>
      <c r="D19" s="116"/>
      <c r="E19" s="116"/>
      <c r="F19" s="116"/>
      <c r="G19" s="116"/>
      <c r="H19" s="116"/>
      <c r="I19" s="116"/>
      <c r="J19" s="116"/>
      <c r="K19" s="116"/>
      <c r="L19" s="116"/>
      <c r="M19" s="116"/>
      <c r="N19" s="116"/>
      <c r="O19" s="116"/>
      <c r="P19" s="116"/>
      <c r="Q19" s="116"/>
      <c r="R19" s="116"/>
      <c r="S19" s="116"/>
      <c r="T19" s="116"/>
      <c r="U19" s="116"/>
      <c r="V19" s="116"/>
    </row>
    <row r="20" spans="1:31" ht="47.25" customHeight="1" x14ac:dyDescent="0.25">
      <c r="A20" s="1209"/>
      <c r="B20" s="77"/>
      <c r="C20" s="8"/>
      <c r="D20" s="1212" t="s">
        <v>426</v>
      </c>
      <c r="E20" s="1212"/>
      <c r="F20" s="1212"/>
      <c r="G20" s="1212"/>
      <c r="H20" s="1212"/>
      <c r="I20" s="1212"/>
      <c r="J20" s="1212"/>
      <c r="K20" s="160"/>
      <c r="L20" s="160"/>
      <c r="M20" s="160"/>
      <c r="N20" s="160"/>
      <c r="O20" s="160"/>
      <c r="P20" s="160"/>
      <c r="Q20" s="160"/>
      <c r="R20" s="161"/>
      <c r="S20" s="161"/>
      <c r="T20" s="161"/>
      <c r="U20" s="161"/>
      <c r="V20" s="1001" t="s">
        <v>875</v>
      </c>
      <c r="W20" s="1074"/>
      <c r="X20" s="1074"/>
      <c r="Y20" s="1074"/>
      <c r="Z20" s="1074"/>
    </row>
    <row r="21" spans="1:31" ht="14.25" customHeight="1" thickBot="1" x14ac:dyDescent="0.35">
      <c r="A21" s="1209"/>
      <c r="B21" s="77"/>
      <c r="C21" s="9"/>
      <c r="D21" s="1046" t="s">
        <v>8</v>
      </c>
      <c r="E21" s="1046"/>
      <c r="F21" s="1046"/>
      <c r="G21" s="1046"/>
      <c r="H21" s="1046"/>
      <c r="I21" s="1047"/>
      <c r="J21" s="1216" t="s">
        <v>9</v>
      </c>
      <c r="K21" s="1176"/>
      <c r="L21" s="1176"/>
      <c r="M21" s="1176"/>
      <c r="N21" s="1176"/>
      <c r="O21" s="1217"/>
      <c r="P21" s="1050" t="s">
        <v>72</v>
      </c>
      <c r="Q21" s="1051"/>
      <c r="R21" s="1052"/>
      <c r="S21" s="1050" t="s">
        <v>73</v>
      </c>
      <c r="T21" s="1051"/>
      <c r="U21" s="1052"/>
      <c r="V21" s="1053" t="s">
        <v>74</v>
      </c>
      <c r="AE21" s="39" t="s">
        <v>69</v>
      </c>
    </row>
    <row r="22" spans="1:31" ht="22.5" customHeight="1" x14ac:dyDescent="0.3">
      <c r="A22" s="79"/>
      <c r="B22" s="79"/>
      <c r="C22" s="9"/>
      <c r="D22" s="1046"/>
      <c r="E22" s="1046"/>
      <c r="F22" s="1046"/>
      <c r="G22" s="1046"/>
      <c r="H22" s="1046"/>
      <c r="I22" s="1047"/>
      <c r="J22" s="1216"/>
      <c r="K22" s="1176"/>
      <c r="L22" s="1176"/>
      <c r="M22" s="1176"/>
      <c r="N22" s="1176"/>
      <c r="O22" s="1217"/>
      <c r="P22" s="290" t="s">
        <v>75</v>
      </c>
      <c r="Q22" s="290" t="s">
        <v>76</v>
      </c>
      <c r="R22" s="290" t="s">
        <v>77</v>
      </c>
      <c r="S22" s="290" t="s">
        <v>75</v>
      </c>
      <c r="T22" s="290" t="s">
        <v>76</v>
      </c>
      <c r="U22" s="291" t="s">
        <v>77</v>
      </c>
      <c r="V22" s="1222"/>
    </row>
    <row r="23" spans="1:31" ht="60.75" customHeight="1" x14ac:dyDescent="0.25">
      <c r="C23" s="10" t="s">
        <v>427</v>
      </c>
      <c r="D23" s="1214" t="s">
        <v>428</v>
      </c>
      <c r="E23" s="1214"/>
      <c r="F23" s="1214"/>
      <c r="G23" s="1214"/>
      <c r="H23" s="1214"/>
      <c r="I23" s="1214"/>
      <c r="J23" s="1218" t="s">
        <v>429</v>
      </c>
      <c r="K23" s="1218"/>
      <c r="L23" s="1218"/>
      <c r="M23" s="1218"/>
      <c r="N23" s="1218"/>
      <c r="O23" s="1218"/>
      <c r="P23" s="1011">
        <v>1</v>
      </c>
      <c r="Q23" s="1011">
        <v>0.9</v>
      </c>
      <c r="R23" s="1012">
        <v>0.8</v>
      </c>
      <c r="S23" s="1011">
        <v>1.2</v>
      </c>
      <c r="T23" s="1011">
        <v>1.3</v>
      </c>
      <c r="U23" s="1011">
        <v>1.5</v>
      </c>
      <c r="V23" s="1010">
        <v>1.3</v>
      </c>
      <c r="W23" s="150"/>
    </row>
    <row r="24" spans="1:31" ht="20.45" customHeight="1" x14ac:dyDescent="0.25">
      <c r="A24" s="79"/>
      <c r="B24" s="79"/>
      <c r="C24" s="1210"/>
      <c r="D24" s="151"/>
      <c r="E24" s="151"/>
      <c r="F24" s="151"/>
      <c r="G24" s="151"/>
      <c r="H24" s="151"/>
      <c r="I24" s="151"/>
      <c r="J24" s="121"/>
      <c r="K24" s="121"/>
      <c r="L24" s="121"/>
      <c r="M24" s="121"/>
      <c r="N24" s="121"/>
      <c r="O24" s="121"/>
      <c r="P24" s="121"/>
      <c r="Q24" s="121"/>
      <c r="R24" s="122"/>
      <c r="S24" s="122"/>
      <c r="T24" s="122"/>
      <c r="U24" s="122"/>
    </row>
    <row r="25" spans="1:31" ht="72" customHeight="1" x14ac:dyDescent="0.25">
      <c r="C25" s="1210"/>
      <c r="D25" s="97"/>
      <c r="E25" s="97"/>
      <c r="F25" s="97"/>
      <c r="G25" s="97"/>
      <c r="H25" s="97"/>
      <c r="I25" s="97"/>
      <c r="J25" s="97"/>
      <c r="K25" s="97"/>
      <c r="L25" s="97"/>
      <c r="M25" s="97"/>
      <c r="N25" s="97"/>
      <c r="O25" s="97"/>
      <c r="P25" s="97"/>
      <c r="Q25" s="97"/>
      <c r="S25" s="86"/>
      <c r="T25" s="1037" t="s">
        <v>430</v>
      </c>
      <c r="U25" s="1037"/>
      <c r="V25" s="20" t="e">
        <f>IF(V23*V13&gt;3,3,V23*V13)</f>
        <v>#DIV/0!</v>
      </c>
      <c r="W25" s="146"/>
      <c r="X25" s="1221"/>
      <c r="Y25" s="1221"/>
      <c r="Z25" s="1221"/>
    </row>
    <row r="26" spans="1:31" ht="14.25" customHeight="1" x14ac:dyDescent="0.25">
      <c r="C26" s="1211"/>
      <c r="D26" s="97"/>
      <c r="E26" s="97"/>
      <c r="F26" s="97"/>
      <c r="G26" s="97"/>
      <c r="H26" s="97"/>
      <c r="I26" s="97"/>
      <c r="J26" s="97"/>
      <c r="K26" s="97"/>
      <c r="L26" s="97"/>
      <c r="M26" s="97"/>
      <c r="N26" s="97"/>
      <c r="O26" s="97"/>
      <c r="P26" s="97"/>
      <c r="Q26" s="97"/>
      <c r="R26" s="96"/>
      <c r="S26" s="96"/>
      <c r="T26" s="96"/>
      <c r="U26" s="96"/>
      <c r="V26" s="8"/>
      <c r="W26" s="89"/>
    </row>
    <row r="27" spans="1:31" ht="51" customHeight="1" x14ac:dyDescent="0.25">
      <c r="C27" s="1211"/>
      <c r="D27" s="151"/>
      <c r="E27" s="151"/>
      <c r="F27" s="151"/>
      <c r="G27" s="151"/>
      <c r="H27" s="151"/>
      <c r="I27" s="151"/>
      <c r="J27" s="121"/>
      <c r="K27" s="121"/>
      <c r="L27" s="121"/>
      <c r="M27" s="121"/>
      <c r="N27" s="121"/>
      <c r="O27" s="121"/>
      <c r="P27" s="121"/>
      <c r="Q27" s="121"/>
      <c r="R27" s="442"/>
      <c r="S27" s="442"/>
      <c r="T27" s="1037" t="s">
        <v>431</v>
      </c>
      <c r="U27" s="1037"/>
      <c r="V27" s="23" t="e">
        <f>IF(V25&lt;=1,"Bajo",IF(V25&lt;=2,"Medio","Alto"))</f>
        <v>#DIV/0!</v>
      </c>
      <c r="W27" s="115"/>
    </row>
    <row r="28" spans="1:31" ht="14.45" customHeight="1" x14ac:dyDescent="0.25">
      <c r="C28" s="1211"/>
      <c r="L28" s="61"/>
      <c r="M28" s="149"/>
      <c r="N28" s="149"/>
      <c r="O28" s="149"/>
      <c r="P28" s="149"/>
      <c r="Q28" s="149"/>
      <c r="R28" s="111"/>
      <c r="S28" s="111"/>
      <c r="T28" s="111"/>
      <c r="U28" s="111"/>
      <c r="V28" s="111"/>
      <c r="W28" s="111"/>
      <c r="X28" s="111"/>
      <c r="Y28" s="111"/>
      <c r="Z28" s="111"/>
    </row>
    <row r="29" spans="1:31" ht="13.5" customHeight="1" x14ac:dyDescent="0.25">
      <c r="C29" s="1211"/>
      <c r="D29" s="50"/>
    </row>
    <row r="30" spans="1:31" ht="30" customHeight="1" x14ac:dyDescent="0.25">
      <c r="A30" s="152"/>
      <c r="B30" s="152"/>
      <c r="C30" s="88"/>
    </row>
    <row r="31" spans="1:31" ht="24" customHeight="1" x14ac:dyDescent="0.25"/>
    <row r="32" spans="1:31" ht="15" customHeight="1" x14ac:dyDescent="0.25"/>
    <row r="33" spans="3:22" ht="20.45" customHeight="1" x14ac:dyDescent="0.25">
      <c r="C33" s="60"/>
    </row>
    <row r="34" spans="3:22" ht="20.25" customHeight="1" x14ac:dyDescent="0.25">
      <c r="C34" s="153"/>
    </row>
    <row r="35" spans="3:22" ht="48" customHeight="1" x14ac:dyDescent="0.25"/>
    <row r="36" spans="3:22" ht="14.45" customHeight="1" x14ac:dyDescent="0.25"/>
    <row r="37" spans="3:22" ht="14.45" customHeight="1" x14ac:dyDescent="0.25"/>
    <row r="38" spans="3:22" ht="23.45" customHeight="1" x14ac:dyDescent="0.25">
      <c r="D38" s="1223"/>
      <c r="E38" s="1223"/>
      <c r="F38" s="1223"/>
      <c r="G38" s="1223"/>
      <c r="H38" s="1223"/>
      <c r="I38" s="1223"/>
      <c r="J38" s="1223"/>
      <c r="K38" s="1223"/>
      <c r="L38" s="1223"/>
      <c r="M38" s="1223"/>
      <c r="N38" s="1223"/>
      <c r="O38" s="1223"/>
      <c r="P38" s="433"/>
      <c r="Q38" s="433"/>
      <c r="R38" s="154"/>
      <c r="S38" s="154"/>
      <c r="T38" s="154"/>
      <c r="U38" s="154"/>
      <c r="V38" s="154"/>
    </row>
    <row r="39" spans="3:22" ht="71.25" customHeight="1" x14ac:dyDescent="0.25"/>
    <row r="40" spans="3:22" ht="32.450000000000003" customHeight="1" x14ac:dyDescent="0.25"/>
    <row r="41" spans="3:22" ht="54.75" customHeight="1" x14ac:dyDescent="0.25"/>
    <row r="43" spans="3:22" ht="29.25" customHeight="1" x14ac:dyDescent="0.25"/>
  </sheetData>
  <sheetProtection algorithmName="SHA-512" hashValue="0UR8QbLULE7oA4TE7xs8UxwGh26NW+LEh3os95WzOeeSe2mU9/LkOZ+SngzOtBUtQACkAc5/YJnLunLlFosOfQ==" saltValue="XHXujO/hiFwI7UyjOT749g==" spinCount="100000" sheet="1" objects="1" scenarios="1"/>
  <mergeCells count="31">
    <mergeCell ref="D38:O38"/>
    <mergeCell ref="J11:O11"/>
    <mergeCell ref="J10:O10"/>
    <mergeCell ref="J23:O23"/>
    <mergeCell ref="D23:I23"/>
    <mergeCell ref="T13:U13"/>
    <mergeCell ref="T15:U15"/>
    <mergeCell ref="X25:Z25"/>
    <mergeCell ref="W20:Z20"/>
    <mergeCell ref="D21:I22"/>
    <mergeCell ref="J21:O22"/>
    <mergeCell ref="V21:V22"/>
    <mergeCell ref="P21:R21"/>
    <mergeCell ref="S21:U21"/>
    <mergeCell ref="T25:U25"/>
    <mergeCell ref="T27:U27"/>
    <mergeCell ref="A19:A21"/>
    <mergeCell ref="D7:I8"/>
    <mergeCell ref="C24:C29"/>
    <mergeCell ref="D20:J20"/>
    <mergeCell ref="A17:A18"/>
    <mergeCell ref="D11:I11"/>
    <mergeCell ref="D10:I10"/>
    <mergeCell ref="D17:V17"/>
    <mergeCell ref="D18:V18"/>
    <mergeCell ref="J7:O8"/>
    <mergeCell ref="D9:I9"/>
    <mergeCell ref="J9:O9"/>
    <mergeCell ref="A11:A13"/>
    <mergeCell ref="A6:A8"/>
    <mergeCell ref="A9:A10"/>
  </mergeCells>
  <conditionalFormatting sqref="V15:V16">
    <cfRule type="cellIs" dxfId="195" priority="22" operator="equal">
      <formula>"Bajo"</formula>
    </cfRule>
    <cfRule type="cellIs" dxfId="194" priority="23" operator="equal">
      <formula>"Medio"</formula>
    </cfRule>
    <cfRule type="cellIs" dxfId="193" priority="24" operator="equal">
      <formula>"Alto"</formula>
    </cfRule>
  </conditionalFormatting>
  <conditionalFormatting sqref="V27">
    <cfRule type="cellIs" dxfId="192" priority="2" operator="equal">
      <formula>"Bajo"</formula>
    </cfRule>
    <cfRule type="cellIs" dxfId="191" priority="3" operator="equal">
      <formula>"Medio"</formula>
    </cfRule>
    <cfRule type="cellIs" dxfId="190" priority="4" operator="equal">
      <formula>"Alto"</formula>
    </cfRule>
  </conditionalFormatting>
  <dataValidations count="3">
    <dataValidation type="list" allowBlank="1" showInputMessage="1" showErrorMessage="1" sqref="V9:V10" xr:uid="{8648BCB6-30B4-4FD1-A599-E3B3415B9CF6}">
      <formula1>"0,1,2,3"</formula1>
    </dataValidation>
    <dataValidation type="list" allowBlank="1" showInputMessage="1" showErrorMessage="1" sqref="V11" xr:uid="{B138A2EB-FB3B-4117-86AC-237C3F259269}">
      <formula1>"0,3"</formula1>
    </dataValidation>
    <dataValidation type="list" allowBlank="1" showInputMessage="1" showErrorMessage="1" sqref="V23" xr:uid="{3307C0D5-1A05-41FF-9138-0B9C6E22F9AC}">
      <formula1>"0.8,0.9,1,1.2,1.3,1.5"</formula1>
    </dataValidation>
  </dataValidations>
  <pageMargins left="0.7" right="0.7" top="0.75" bottom="0.75" header="0.3" footer="0.3"/>
  <headerFooter>
    <oddHeader>&amp;C&amp;&amp;"Calibri"&amp;10&amp;K808080 Corporate Use&amp;K808080&amp;1#_x000D_</oddHeader>
  </headerFooter>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D7BA-2674-41EE-B161-494F0C028BE2}">
  <sheetPr codeName="Φύλλο4">
    <tabColor theme="0" tint="-0.499984740745262"/>
  </sheetPr>
  <dimension ref="A2:AO83"/>
  <sheetViews>
    <sheetView zoomScale="70" zoomScaleNormal="70" workbookViewId="0">
      <selection activeCell="M18" sqref="M18"/>
    </sheetView>
  </sheetViews>
  <sheetFormatPr baseColWidth="10" defaultColWidth="9.140625" defaultRowHeight="15" x14ac:dyDescent="0.25"/>
  <cols>
    <col min="1" max="1" width="39.140625" style="39" customWidth="1"/>
    <col min="2" max="2" width="8" style="39" customWidth="1"/>
    <col min="3" max="3" width="7.5703125" style="39" customWidth="1"/>
    <col min="4" max="4" width="40.5703125" style="39" customWidth="1"/>
    <col min="5" max="5" width="21.85546875" style="39" customWidth="1"/>
    <col min="6" max="6" width="53.140625" style="39" customWidth="1"/>
    <col min="7" max="7" width="5.5703125" style="39" customWidth="1"/>
    <col min="8" max="8" width="57.28515625" style="39" customWidth="1"/>
    <col min="9" max="9" width="42.5703125" style="39" customWidth="1"/>
    <col min="10" max="10" width="38.85546875" style="39" customWidth="1"/>
    <col min="11" max="11" width="35.5703125" style="39" customWidth="1"/>
    <col min="12" max="13" width="20.5703125" style="39" customWidth="1"/>
    <col min="14" max="14" width="1" style="39" customWidth="1"/>
    <col min="15" max="18" width="35.5703125" style="39" customWidth="1"/>
    <col min="19" max="19" width="20.5703125" style="39" customWidth="1"/>
    <col min="20" max="20" width="1.42578125" style="39" customWidth="1"/>
    <col min="21" max="21" width="18.5703125" style="39" customWidth="1"/>
    <col min="22" max="22" width="3.140625" style="39" customWidth="1"/>
    <col min="23" max="23" width="3" style="39" customWidth="1"/>
    <col min="24" max="24" width="10.5703125" style="39" customWidth="1"/>
    <col min="25" max="26" width="20.5703125" style="39" customWidth="1"/>
    <col min="27" max="27" width="20.5703125" style="65" customWidth="1"/>
    <col min="28" max="28" width="44.42578125" style="39" customWidth="1"/>
    <col min="29" max="31" width="46.5703125" style="39" customWidth="1"/>
    <col min="32" max="32" width="32" style="39" customWidth="1"/>
    <col min="33" max="33" width="32.140625" style="39" customWidth="1"/>
    <col min="34" max="34" width="3" style="39" customWidth="1"/>
    <col min="35" max="35" width="38" style="39" customWidth="1"/>
    <col min="36" max="37" width="31.5703125" style="39" customWidth="1"/>
    <col min="38" max="38" width="2.85546875" style="39" customWidth="1"/>
    <col min="39" max="39" width="14.85546875" style="39" customWidth="1"/>
    <col min="40" max="40" width="17.140625" style="39" customWidth="1"/>
    <col min="41" max="16384" width="9.140625" style="39"/>
  </cols>
  <sheetData>
    <row r="2" spans="1:40" ht="33" customHeight="1" x14ac:dyDescent="0.3">
      <c r="A2" s="43"/>
      <c r="B2" s="43"/>
      <c r="C2" s="43"/>
      <c r="D2" s="99" t="s">
        <v>432</v>
      </c>
      <c r="E2" s="99"/>
      <c r="F2" s="99"/>
      <c r="G2" s="99"/>
      <c r="H2" s="99"/>
      <c r="I2" s="99"/>
      <c r="U2" s="87"/>
    </row>
    <row r="3" spans="1:40" ht="41.45" customHeight="1" thickBot="1" x14ac:dyDescent="0.5">
      <c r="A3" s="43"/>
      <c r="B3" s="43"/>
      <c r="C3" s="43"/>
      <c r="D3" s="388" t="s">
        <v>111</v>
      </c>
      <c r="E3" s="45"/>
      <c r="F3" s="163"/>
      <c r="G3" s="163"/>
      <c r="H3" s="164"/>
      <c r="I3" s="46"/>
      <c r="J3" s="46"/>
      <c r="K3" s="46"/>
      <c r="L3" s="46"/>
      <c r="M3" s="46"/>
      <c r="N3" s="46"/>
      <c r="O3" s="46"/>
      <c r="P3" s="46"/>
      <c r="Q3" s="46"/>
      <c r="R3" s="46"/>
      <c r="S3" s="46"/>
      <c r="T3" s="46"/>
      <c r="U3" s="46"/>
    </row>
    <row r="4" spans="1:40" ht="18.75" customHeight="1" x14ac:dyDescent="0.3">
      <c r="A4" s="43"/>
      <c r="B4" s="43"/>
      <c r="C4" s="43"/>
      <c r="D4" s="165"/>
      <c r="E4" s="165"/>
    </row>
    <row r="5" spans="1:40" ht="36.950000000000003" customHeight="1" x14ac:dyDescent="0.3">
      <c r="A5" s="43"/>
      <c r="B5" s="43"/>
      <c r="C5" s="43"/>
      <c r="D5" s="165"/>
      <c r="E5" s="165"/>
      <c r="F5" s="521" t="s">
        <v>112</v>
      </c>
      <c r="G5" s="167"/>
      <c r="H5" s="997" t="str">
        <f>'Water-Step 2'!$H$5</f>
        <v>Recogida y tratamiento de aguas residuales</v>
      </c>
    </row>
    <row r="6" spans="1:40" ht="48.75" customHeight="1" x14ac:dyDescent="0.25">
      <c r="A6" s="1104"/>
      <c r="B6" s="51"/>
      <c r="C6" s="168"/>
      <c r="D6" s="15" t="s">
        <v>433</v>
      </c>
      <c r="E6" s="15"/>
      <c r="F6" s="8"/>
      <c r="H6" s="50"/>
      <c r="V6" s="324"/>
    </row>
    <row r="7" spans="1:40" ht="19.5" customHeight="1" x14ac:dyDescent="0.3">
      <c r="A7" s="1104"/>
      <c r="B7" s="51"/>
      <c r="C7" s="63"/>
      <c r="D7" s="446" t="s">
        <v>115</v>
      </c>
      <c r="E7" s="446"/>
      <c r="F7" s="446"/>
      <c r="G7" s="65"/>
      <c r="H7" s="1091" t="s">
        <v>434</v>
      </c>
      <c r="I7" s="1091"/>
      <c r="J7" s="1091"/>
      <c r="K7" s="1091"/>
      <c r="L7" s="1091"/>
      <c r="M7" s="182"/>
      <c r="N7" s="127"/>
      <c r="O7" s="183" t="s">
        <v>435</v>
      </c>
      <c r="P7" s="184"/>
      <c r="Q7" s="184"/>
      <c r="R7" s="184"/>
      <c r="S7" s="161"/>
      <c r="T7" s="1087" t="s">
        <v>436</v>
      </c>
      <c r="U7" s="1087"/>
      <c r="Y7" s="449"/>
      <c r="AC7" s="1204"/>
      <c r="AD7" s="1204"/>
      <c r="AE7" s="1204"/>
      <c r="AF7" s="1204"/>
      <c r="AG7" s="609"/>
      <c r="AI7" s="127"/>
      <c r="AJ7" s="161"/>
      <c r="AK7" s="161"/>
      <c r="AM7" s="1205"/>
      <c r="AN7" s="1205"/>
    </row>
    <row r="8" spans="1:40" ht="19.5" customHeight="1" x14ac:dyDescent="0.25">
      <c r="A8" s="1104"/>
      <c r="B8" s="51"/>
      <c r="C8" s="63"/>
      <c r="D8" s="466"/>
      <c r="E8" s="466"/>
      <c r="F8" s="180">
        <f>IF(E12="N/A",1,0)</f>
        <v>0</v>
      </c>
      <c r="G8" s="65"/>
      <c r="H8" s="1086" t="s">
        <v>131</v>
      </c>
      <c r="I8" s="1086"/>
      <c r="J8" s="1086"/>
      <c r="K8" s="1086"/>
      <c r="L8" s="1086"/>
      <c r="M8" s="1086"/>
      <c r="N8" s="127"/>
      <c r="O8" s="1086" t="s">
        <v>131</v>
      </c>
      <c r="P8" s="1086"/>
      <c r="Q8" s="1086"/>
      <c r="R8" s="1086"/>
      <c r="S8" s="161"/>
      <c r="T8" s="1087"/>
      <c r="U8" s="1087"/>
      <c r="AC8" s="1206"/>
      <c r="AD8" s="1206"/>
      <c r="AE8" s="1206"/>
      <c r="AF8" s="1206"/>
      <c r="AG8" s="1206"/>
      <c r="AI8" s="1206"/>
      <c r="AJ8" s="1206"/>
      <c r="AK8" s="1206"/>
      <c r="AM8" s="1205"/>
      <c r="AN8" s="1205"/>
    </row>
    <row r="9" spans="1:40" ht="21.6" customHeight="1" x14ac:dyDescent="0.25">
      <c r="A9" s="1104"/>
      <c r="B9" s="51"/>
      <c r="C9" s="63"/>
      <c r="D9" s="8"/>
      <c r="E9" s="8"/>
      <c r="F9" s="17"/>
      <c r="H9" s="622" t="s">
        <v>331</v>
      </c>
      <c r="I9" s="123" t="s">
        <v>332</v>
      </c>
      <c r="J9" s="123" t="s">
        <v>333</v>
      </c>
      <c r="K9" s="123" t="s">
        <v>334</v>
      </c>
      <c r="L9" s="185"/>
      <c r="M9" s="185"/>
      <c r="N9" s="185"/>
      <c r="O9" s="123" t="s">
        <v>335</v>
      </c>
      <c r="P9" s="123" t="s">
        <v>336</v>
      </c>
      <c r="Q9" s="123" t="s">
        <v>337</v>
      </c>
      <c r="R9" s="123" t="s">
        <v>338</v>
      </c>
      <c r="S9" s="123"/>
      <c r="T9" s="8"/>
      <c r="U9" s="8"/>
      <c r="AC9" s="123"/>
      <c r="AD9" s="123"/>
      <c r="AE9" s="123"/>
      <c r="AF9" s="185"/>
      <c r="AG9" s="185"/>
      <c r="AI9" s="123"/>
      <c r="AJ9" s="123"/>
      <c r="AK9" s="123"/>
      <c r="AM9" s="8"/>
      <c r="AN9" s="8"/>
    </row>
    <row r="10" spans="1:40" ht="63.6" customHeight="1" x14ac:dyDescent="0.25">
      <c r="A10" s="1105"/>
      <c r="B10" s="59"/>
      <c r="C10" s="63"/>
      <c r="D10" s="445" t="s">
        <v>159</v>
      </c>
      <c r="E10" s="318"/>
      <c r="F10" s="447"/>
      <c r="G10" s="170"/>
      <c r="H10" s="196" t="s">
        <v>437</v>
      </c>
      <c r="I10" s="193" t="s">
        <v>438</v>
      </c>
      <c r="J10" s="186" t="s">
        <v>439</v>
      </c>
      <c r="K10" s="186" t="s">
        <v>440</v>
      </c>
      <c r="L10" s="624" t="s">
        <v>164</v>
      </c>
      <c r="M10" s="625" t="s">
        <v>165</v>
      </c>
      <c r="N10" s="185"/>
      <c r="O10" s="396" t="s">
        <v>179</v>
      </c>
      <c r="P10" s="393" t="s">
        <v>441</v>
      </c>
      <c r="Q10" s="583" t="s">
        <v>168</v>
      </c>
      <c r="R10" s="623" t="s">
        <v>442</v>
      </c>
      <c r="S10" s="1226" t="s">
        <v>169</v>
      </c>
      <c r="T10" s="1227"/>
      <c r="U10" s="626" t="s">
        <v>170</v>
      </c>
      <c r="Y10" s="1088"/>
      <c r="Z10" s="1088"/>
      <c r="AA10" s="606"/>
      <c r="AB10" s="463"/>
      <c r="AC10" s="610"/>
      <c r="AD10" s="610"/>
      <c r="AE10" s="610"/>
      <c r="AF10" s="473"/>
      <c r="AG10" s="473"/>
      <c r="AI10" s="610"/>
      <c r="AJ10" s="610"/>
      <c r="AK10" s="610"/>
      <c r="AM10" s="589"/>
      <c r="AN10" s="589"/>
    </row>
    <row r="11" spans="1:40" ht="65.45" customHeight="1" x14ac:dyDescent="0.25">
      <c r="A11" s="1105"/>
      <c r="B11" s="59"/>
      <c r="C11" s="63"/>
      <c r="D11" s="592" t="s">
        <v>186</v>
      </c>
      <c r="E11" s="592" t="s">
        <v>187</v>
      </c>
      <c r="F11" s="619" t="s">
        <v>188</v>
      </c>
      <c r="G11" s="170"/>
      <c r="H11" s="188" t="s">
        <v>443</v>
      </c>
      <c r="I11" s="475" t="s">
        <v>444</v>
      </c>
      <c r="J11" s="474" t="s">
        <v>190</v>
      </c>
      <c r="K11" s="192" t="s">
        <v>445</v>
      </c>
      <c r="L11" s="188" t="s">
        <v>192</v>
      </c>
      <c r="M11" s="190" t="s">
        <v>193</v>
      </c>
      <c r="N11" s="191"/>
      <c r="O11" s="468" t="s">
        <v>194</v>
      </c>
      <c r="P11" s="469" t="s">
        <v>446</v>
      </c>
      <c r="Q11" s="192" t="s">
        <v>195</v>
      </c>
      <c r="R11" s="906" t="s">
        <v>447</v>
      </c>
      <c r="S11" s="1109" t="s">
        <v>196</v>
      </c>
      <c r="T11" s="1110"/>
      <c r="U11" s="470" t="s">
        <v>193</v>
      </c>
      <c r="Y11" s="1203"/>
      <c r="Z11" s="1203"/>
      <c r="AA11" s="611"/>
      <c r="AB11" s="612"/>
      <c r="AC11" s="365"/>
      <c r="AD11" s="613"/>
      <c r="AE11" s="613"/>
      <c r="AF11" s="365"/>
      <c r="AG11" s="365"/>
      <c r="AI11" s="613"/>
      <c r="AJ11" s="613"/>
      <c r="AK11" s="613"/>
      <c r="AM11" s="365"/>
      <c r="AN11" s="365"/>
    </row>
    <row r="12" spans="1:40" ht="99.95" customHeight="1" x14ac:dyDescent="0.25">
      <c r="A12" s="1106"/>
      <c r="B12" s="63"/>
      <c r="C12" s="1085" t="s">
        <v>200</v>
      </c>
      <c r="D12" s="594" t="str">
        <f>IF($H$5=Φύλλο2!$A$3,Φύλλο2!A4,IF($H$5=Φύλλο2!$A$11,Φύλλο2!A12,Φύλλο2!A21))</f>
        <v>Redes de alcantarillado y estaciones de bombeo</v>
      </c>
      <c r="E12" s="943" t="s">
        <v>201</v>
      </c>
      <c r="F12" s="989" t="str">
        <f>IF($H$5=Φύλλο2!$A$3,Φύλλο2!O4,IF($H$5=Φύλλο2!$A$11,Φύλλο2!O12,Φύλλο2!O21))</f>
        <v>N/A</v>
      </c>
      <c r="G12" s="172"/>
      <c r="H12" s="173"/>
      <c r="I12" s="173"/>
      <c r="J12" s="173"/>
      <c r="K12" s="173"/>
      <c r="L12" s="379" t="str">
        <f>IF(D12=0,"N/A",IF(E12="N/A","N/A",IF(F12="N/A","N/A",AVERAGE(H12))))</f>
        <v>N/A</v>
      </c>
      <c r="M12" s="197" t="str">
        <f t="shared" ref="M12:M18" si="0">IF(L12="N/A","N/A",IF(L12&lt;=1,"Bajo",IF(L12&lt;=2,"Medio","Alto")))</f>
        <v>N/A</v>
      </c>
      <c r="N12" s="118"/>
      <c r="O12" s="173"/>
      <c r="P12" s="173" t="str">
        <f>IF($H$5="Wastewater Collection &amp; Treatment", " ", "N/A")</f>
        <v>N/A</v>
      </c>
      <c r="Q12" s="173"/>
      <c r="R12" s="173" t="s">
        <v>202</v>
      </c>
      <c r="S12" s="1098" t="str">
        <f>IF(L12="N/A","N/A",L12-L12*(AVERAGE(O12,Q12)/3))</f>
        <v>N/A</v>
      </c>
      <c r="T12" s="1098"/>
      <c r="U12" s="472" t="str">
        <f t="shared" ref="U12:U18" si="1">IF(S12="N/A","N/A",IF(S12&lt;=1,"Bajo",IF(S12&lt;=2,"Medio","Alto")))</f>
        <v>N/A</v>
      </c>
      <c r="X12" s="1200"/>
      <c r="Y12" s="1201"/>
      <c r="Z12" s="1201"/>
      <c r="AA12" s="615"/>
      <c r="AB12" s="431"/>
      <c r="AC12" s="462"/>
      <c r="AD12" s="76"/>
      <c r="AE12" s="76"/>
      <c r="AF12" s="461"/>
      <c r="AG12" s="132"/>
      <c r="AI12" s="76"/>
      <c r="AJ12" s="76"/>
      <c r="AK12" s="76"/>
      <c r="AM12" s="390"/>
      <c r="AN12" s="132"/>
    </row>
    <row r="13" spans="1:40" ht="144" customHeight="1" x14ac:dyDescent="0.25">
      <c r="A13" s="1106"/>
      <c r="B13" s="63"/>
      <c r="C13" s="1085"/>
      <c r="D13" s="594" t="str">
        <f>IF($H$5=Φύλλο2!$A$3,Φύλλο2!A5,IF($H$5=Φύλλο2!$A$11,Φύλλο2!A13,Φύλλο2!A22))</f>
        <v>Plantas y procesos de tratamiento de aguas residuales</v>
      </c>
      <c r="E13" s="943" t="s">
        <v>201</v>
      </c>
      <c r="F13" s="989" t="str">
        <f>IF($H$5=Φύλλο2!$A$3,Φύλλο2!O5,IF($H$5=Φύλλο2!$A$11,Φύλλο2!O13,Φύλλο2!O22))</f>
        <v>N/A</v>
      </c>
      <c r="G13" s="175"/>
      <c r="H13" s="173"/>
      <c r="I13" s="173"/>
      <c r="J13" s="173"/>
      <c r="K13" s="173"/>
      <c r="L13" s="379" t="str">
        <f>IF(D13=0,"N/A",IF(E13="N/A","N/A",IF(F13="N/A","N/A",AVERAGE(H13:K13))))</f>
        <v>N/A</v>
      </c>
      <c r="M13" s="197" t="str">
        <f t="shared" si="0"/>
        <v>N/A</v>
      </c>
      <c r="N13" s="122"/>
      <c r="O13" s="173"/>
      <c r="P13" s="173"/>
      <c r="Q13" s="173"/>
      <c r="R13" s="173" t="s">
        <v>202</v>
      </c>
      <c r="S13" s="1098" t="str">
        <f>IF(L13="N/A","N/A",L13-L13*(AVERAGE(O13:Q13)/3))</f>
        <v>N/A</v>
      </c>
      <c r="T13" s="1098"/>
      <c r="U13" s="472" t="str">
        <f t="shared" si="1"/>
        <v>N/A</v>
      </c>
      <c r="X13" s="1200"/>
      <c r="Y13" s="1201"/>
      <c r="Z13" s="1201"/>
      <c r="AA13" s="615"/>
      <c r="AB13" s="431"/>
      <c r="AC13" s="462"/>
      <c r="AD13" s="76"/>
      <c r="AE13" s="76"/>
      <c r="AF13" s="461"/>
      <c r="AG13" s="132"/>
      <c r="AI13" s="76"/>
      <c r="AJ13" s="76"/>
      <c r="AK13" s="76"/>
      <c r="AM13" s="390"/>
      <c r="AN13" s="132"/>
    </row>
    <row r="14" spans="1:40" ht="99.95" customHeight="1" x14ac:dyDescent="0.25">
      <c r="A14" s="51"/>
      <c r="B14" s="51"/>
      <c r="C14" s="1085"/>
      <c r="D14" s="594" t="str">
        <f>IF($H$5=Φύλλο2!$A$3,Φύλλο2!A6,IF($H$5=Φύλλο2!$A$11,Φύλλο2!A14,Φύλλο2!A23))</f>
        <v>Cuenca fluvial receptora</v>
      </c>
      <c r="E14" s="943" t="s">
        <v>201</v>
      </c>
      <c r="F14" s="989" t="str">
        <f>IF($H$5=Φύλλο2!$A$3,Φύλλο2!O6,IF($H$5=Φύλλο2!$A$11,Φύλλο2!O14,Φύλλο2!O23))</f>
        <v>N/A</v>
      </c>
      <c r="G14" s="176"/>
      <c r="H14" s="173"/>
      <c r="I14" s="173"/>
      <c r="J14" s="173"/>
      <c r="K14" s="173"/>
      <c r="L14" s="379" t="str">
        <f>IF(D14=0,"N/A",IF(E14="N/A","N/A",IF(F14="N/A","N/A",AVERAGE(H14:K14))))</f>
        <v>N/A</v>
      </c>
      <c r="M14" s="197" t="str">
        <f t="shared" si="0"/>
        <v>N/A</v>
      </c>
      <c r="N14" s="122"/>
      <c r="O14" s="173"/>
      <c r="P14" s="173"/>
      <c r="Q14" s="173"/>
      <c r="R14" s="173" t="s">
        <v>202</v>
      </c>
      <c r="S14" s="1098" t="str">
        <f>IF(L14="N/A","N/A",L14-L14*(AVERAGE(O14:Q14)/3))</f>
        <v>N/A</v>
      </c>
      <c r="T14" s="1098"/>
      <c r="U14" s="472" t="str">
        <f t="shared" si="1"/>
        <v>N/A</v>
      </c>
      <c r="X14" s="1200"/>
      <c r="Y14" s="1201"/>
      <c r="Z14" s="1201"/>
      <c r="AA14" s="615"/>
      <c r="AB14" s="431"/>
      <c r="AC14" s="462"/>
      <c r="AD14" s="76"/>
      <c r="AE14" s="76"/>
      <c r="AF14" s="461"/>
      <c r="AG14" s="132"/>
      <c r="AI14" s="76"/>
      <c r="AJ14" s="76"/>
      <c r="AK14" s="76"/>
      <c r="AM14" s="390"/>
      <c r="AN14" s="132"/>
    </row>
    <row r="15" spans="1:40" ht="99.95" customHeight="1" x14ac:dyDescent="0.25">
      <c r="A15" s="51"/>
      <c r="B15" s="51"/>
      <c r="C15" s="1085"/>
      <c r="D15" s="594" t="str">
        <f>IF($H$5=Φύλλο2!$A$3,Φύλλο2!A7,IF($H$5=Φύλλο2!$A$11,Φύλλο2!A15,Φύλλο2!A24))</f>
        <v>Reutilización del efluente tratado para riego/recarga de acuíferos</v>
      </c>
      <c r="E15" s="943" t="s">
        <v>201</v>
      </c>
      <c r="F15" s="989" t="str">
        <f>IF($H$5=Φύλλο2!$A$3,Φύλλο2!O7,IF($H$5=Φύλλο2!$A$11,Φύλλο2!O15,Φύλλο2!O24))</f>
        <v>N/A</v>
      </c>
      <c r="G15" s="176"/>
      <c r="H15" s="173"/>
      <c r="I15" s="173"/>
      <c r="J15" s="173"/>
      <c r="K15" s="174" t="s">
        <v>202</v>
      </c>
      <c r="L15" s="379" t="str">
        <f>IF(D15=0,"N/A",IF(E15="N/A","N/A",IF(F15="N/A","N/A",AVERAGE(H15:J15))))</f>
        <v>N/A</v>
      </c>
      <c r="M15" s="197" t="str">
        <f t="shared" si="0"/>
        <v>N/A</v>
      </c>
      <c r="N15" s="122"/>
      <c r="O15" s="173"/>
      <c r="P15" s="174" t="s">
        <v>202</v>
      </c>
      <c r="Q15" s="174" t="s">
        <v>202</v>
      </c>
      <c r="R15" s="173" t="s">
        <v>202</v>
      </c>
      <c r="S15" s="1098" t="str">
        <f>IF(L15="N/A","N/A",L15-L15*(AVERAGE(O15)/3))</f>
        <v>N/A</v>
      </c>
      <c r="T15" s="1098"/>
      <c r="U15" s="472" t="str">
        <f t="shared" si="1"/>
        <v>N/A</v>
      </c>
      <c r="X15" s="1200"/>
      <c r="Y15" s="614"/>
      <c r="Z15" s="614"/>
      <c r="AA15" s="615"/>
      <c r="AB15" s="431"/>
      <c r="AC15" s="462"/>
      <c r="AD15" s="76"/>
      <c r="AE15" s="76"/>
      <c r="AF15" s="461"/>
      <c r="AG15" s="132"/>
      <c r="AI15" s="76"/>
      <c r="AJ15" s="76"/>
      <c r="AK15" s="76"/>
      <c r="AM15" s="390"/>
      <c r="AN15" s="132"/>
    </row>
    <row r="16" spans="1:40" ht="99.95" customHeight="1" x14ac:dyDescent="0.25">
      <c r="A16" s="68"/>
      <c r="B16" s="68"/>
      <c r="C16" s="1085"/>
      <c r="D16" s="594" t="str">
        <f>IF($H$5=Φύλλο2!$A$3,Φύλλο2!A8,IF($H$5=Φύλλο2!$A$11,Φύλλο2!A16,Φύλλο2!A25))</f>
        <v>Terrenos para esparcir lodos de depuradora</v>
      </c>
      <c r="E16" s="943" t="s">
        <v>201</v>
      </c>
      <c r="F16" s="989" t="str">
        <f>IF($H$5=Φύλλο2!$A$3,Φύλλο2!O8,IF($H$5=Φύλλο2!$A$11,Φύλλο2!O16,Φύλλο2!O25))</f>
        <v>N/A</v>
      </c>
      <c r="G16" s="175"/>
      <c r="H16" s="173"/>
      <c r="I16" s="174" t="s">
        <v>202</v>
      </c>
      <c r="J16" s="174" t="s">
        <v>202</v>
      </c>
      <c r="K16" s="174" t="s">
        <v>202</v>
      </c>
      <c r="L16" s="379" t="str">
        <f>IF(D16=0,"N/A",IF(E16="N/A","N/A",IF(F16="N/A","N/A",AVERAGE(H16))))</f>
        <v>N/A</v>
      </c>
      <c r="M16" s="197" t="str">
        <f t="shared" si="0"/>
        <v>N/A</v>
      </c>
      <c r="N16" s="122"/>
      <c r="O16" s="173"/>
      <c r="P16" s="174" t="s">
        <v>202</v>
      </c>
      <c r="Q16" s="174" t="s">
        <v>202</v>
      </c>
      <c r="R16" s="173" t="s">
        <v>202</v>
      </c>
      <c r="S16" s="1098" t="str">
        <f>IF(L16="N/A","N/A",L16-L16*(AVERAGE(O16)/3))</f>
        <v>N/A</v>
      </c>
      <c r="T16" s="1098"/>
      <c r="U16" s="472" t="str">
        <f t="shared" si="1"/>
        <v>N/A</v>
      </c>
      <c r="X16" s="1200"/>
      <c r="Y16" s="1201"/>
      <c r="Z16" s="1201"/>
      <c r="AA16" s="615"/>
      <c r="AB16" s="431"/>
      <c r="AC16" s="462"/>
      <c r="AD16" s="76"/>
      <c r="AE16" s="76"/>
      <c r="AF16" s="461"/>
      <c r="AG16" s="132"/>
      <c r="AI16" s="76"/>
      <c r="AJ16" s="76"/>
      <c r="AK16" s="76"/>
      <c r="AM16" s="390"/>
      <c r="AN16" s="132"/>
    </row>
    <row r="17" spans="1:41" ht="128.1" customHeight="1" x14ac:dyDescent="0.25">
      <c r="A17" s="177"/>
      <c r="B17" s="177"/>
      <c r="C17" s="1084" t="s">
        <v>203</v>
      </c>
      <c r="D17" s="594" t="str">
        <f>IF($H$5=Φύλλο2!$A$3,Φύλλο2!A9,IF($H$5=Φύλλο2!$A$11,Φύλλο2!A17,Φύλλο2!A26))</f>
        <v>Suministro de energía</v>
      </c>
      <c r="E17" s="943" t="s">
        <v>201</v>
      </c>
      <c r="F17" s="989" t="str">
        <f>IF($H$5=Φύλλο2!$A$3,Φύλλο2!O9,IF($H$5=Φύλλο2!$A$11,Φύλλο2!O17,Φύλλο2!O26))</f>
        <v>Los vientos fuertes pueden derribar torres y líneas eléctricas, y provocar a su vez cortes generalizados de electricidad. Incluso una pérdida temporal de energía podría perturbar gravemente el funcionamiento de la red de alcantarillado (p. ej., vertido de aguas residuales no tratadas a los ríos).</v>
      </c>
      <c r="G17" s="175"/>
      <c r="H17" s="173"/>
      <c r="I17" s="174" t="s">
        <v>202</v>
      </c>
      <c r="J17" s="173"/>
      <c r="K17" s="173"/>
      <c r="L17" s="379" t="e">
        <f>IF(D17=0,"N/A",IF(E17="N/A","N/A",IF(F17="N/A","N/A",AVERAGE(H17:K17))))</f>
        <v>#DIV/0!</v>
      </c>
      <c r="M17" s="197" t="e">
        <f t="shared" si="0"/>
        <v>#DIV/0!</v>
      </c>
      <c r="N17" s="122"/>
      <c r="O17" s="173"/>
      <c r="P17" s="173"/>
      <c r="Q17" s="173" t="str">
        <f>IF($H$5="Wastewater Collection &amp; Treatment", " ", "N/A")</f>
        <v>N/A</v>
      </c>
      <c r="R17" s="173"/>
      <c r="S17" s="1098" t="e">
        <f>IF(L17="N/A","N/A",L17-L17*(AVERAGE(O17,R17,P17)/3))</f>
        <v>#DIV/0!</v>
      </c>
      <c r="T17" s="1098"/>
      <c r="U17" s="472" t="e">
        <f t="shared" si="1"/>
        <v>#DIV/0!</v>
      </c>
      <c r="X17" s="1200"/>
      <c r="Y17" s="1201"/>
      <c r="Z17" s="1201"/>
      <c r="AA17" s="615"/>
      <c r="AB17" s="431"/>
      <c r="AC17" s="462"/>
      <c r="AD17" s="76"/>
      <c r="AE17" s="76"/>
      <c r="AF17" s="461"/>
      <c r="AG17" s="132"/>
      <c r="AI17" s="76"/>
      <c r="AJ17" s="76"/>
      <c r="AK17" s="76"/>
      <c r="AM17" s="390"/>
      <c r="AN17" s="132"/>
    </row>
    <row r="18" spans="1:41" ht="99.95" customHeight="1" x14ac:dyDescent="0.25">
      <c r="A18" s="178"/>
      <c r="B18" s="178"/>
      <c r="C18" s="1084"/>
      <c r="D18" s="594" t="str">
        <f>IF($H$5=Φύλλο2!$A$3,Φύλλο2!A10,IF($H$5=Φύλλο2!$A$11,Φύλλο2!A18,Φύλλο2!A27))</f>
        <v>Conexiones por carretera</v>
      </c>
      <c r="E18" s="943" t="s">
        <v>201</v>
      </c>
      <c r="F18" s="989" t="str">
        <f>IF($H$5=Φύλλο2!$A$3,Φύλλο2!O10,IF($H$5=Φύλλο2!$A$11,Φύλλο2!O18,Φύλλο2!O27))</f>
        <v xml:space="preserve">El bloqueo de carreteras por la caída de objetos (p. ej., señalización vial, semáforos, alumbrado público, postes de CCTV) podría impedir temporalmente el acceso a la instalación de tratamiento de aguas residuales (durante varias horas). </v>
      </c>
      <c r="G18" s="175"/>
      <c r="H18" s="173"/>
      <c r="I18" s="174" t="s">
        <v>202</v>
      </c>
      <c r="J18" s="173"/>
      <c r="K18" s="173"/>
      <c r="L18" s="379" t="e">
        <f>IF(D18=0,"N/A",IF(E18="N/A","N/A",IF(F18="N/A","N/A",AVERAGE(H18:K18))))</f>
        <v>#DIV/0!</v>
      </c>
      <c r="M18" s="197" t="e">
        <f t="shared" si="0"/>
        <v>#DIV/0!</v>
      </c>
      <c r="N18" s="122"/>
      <c r="O18" s="173"/>
      <c r="P18" s="173"/>
      <c r="Q18" s="173" t="str">
        <f>IF($H$5="Wastewater Collection &amp; Treatment", " ", "N/A")</f>
        <v>N/A</v>
      </c>
      <c r="R18" s="173"/>
      <c r="S18" s="1098" t="e">
        <f>IF(L18="N/A","N/A",L18-L18*(AVERAGE(O18,R18,P18)/3))</f>
        <v>#DIV/0!</v>
      </c>
      <c r="T18" s="1098"/>
      <c r="U18" s="472" t="e">
        <f t="shared" si="1"/>
        <v>#DIV/0!</v>
      </c>
      <c r="X18" s="1200"/>
      <c r="Y18" s="1201"/>
      <c r="Z18" s="1201"/>
      <c r="AA18" s="615"/>
      <c r="AB18" s="431"/>
      <c r="AC18" s="462"/>
      <c r="AD18" s="76"/>
      <c r="AE18" s="76"/>
      <c r="AF18" s="461"/>
      <c r="AG18" s="132"/>
      <c r="AI18" s="76"/>
      <c r="AJ18" s="76"/>
      <c r="AK18" s="76"/>
      <c r="AM18" s="390"/>
      <c r="AN18" s="132"/>
    </row>
    <row r="19" spans="1:41" s="87" customFormat="1" ht="99.95" customHeight="1" x14ac:dyDescent="0.25">
      <c r="A19" s="523"/>
      <c r="B19" s="523"/>
      <c r="C19" s="524"/>
      <c r="D19" s="525"/>
      <c r="E19" s="349"/>
      <c r="F19" s="526"/>
      <c r="G19" s="356"/>
      <c r="H19" s="326"/>
      <c r="I19" s="84"/>
      <c r="J19" s="326"/>
      <c r="K19" s="326"/>
      <c r="L19" s="350"/>
      <c r="M19" s="351"/>
      <c r="N19" s="250"/>
      <c r="O19" s="326"/>
      <c r="P19" s="326"/>
      <c r="Q19" s="326"/>
      <c r="R19" s="326"/>
      <c r="S19" s="1097"/>
      <c r="T19" s="1097"/>
      <c r="U19" s="351"/>
      <c r="X19" s="39"/>
      <c r="Y19" s="39"/>
      <c r="Z19" s="39"/>
      <c r="AA19" s="65"/>
      <c r="AB19" s="39"/>
      <c r="AC19" s="39"/>
      <c r="AD19" s="39"/>
      <c r="AE19" s="39"/>
      <c r="AF19" s="39"/>
      <c r="AG19" s="39"/>
      <c r="AH19" s="39"/>
      <c r="AI19" s="39"/>
      <c r="AJ19" s="39"/>
      <c r="AK19" s="39"/>
      <c r="AL19" s="39"/>
      <c r="AM19" s="39"/>
      <c r="AN19" s="39"/>
      <c r="AO19" s="39"/>
    </row>
    <row r="20" spans="1:41" s="87" customFormat="1" ht="99.95" customHeight="1" x14ac:dyDescent="0.25">
      <c r="A20" s="523"/>
      <c r="B20" s="523"/>
      <c r="C20" s="524"/>
      <c r="D20" s="531"/>
      <c r="E20" s="349"/>
      <c r="F20" s="526"/>
      <c r="G20" s="355"/>
      <c r="H20" s="326"/>
      <c r="I20" s="84"/>
      <c r="J20" s="326"/>
      <c r="K20" s="326"/>
      <c r="L20" s="350"/>
      <c r="M20" s="351"/>
      <c r="N20" s="250"/>
      <c r="O20" s="326"/>
      <c r="P20" s="326"/>
      <c r="Q20" s="326"/>
      <c r="R20" s="326"/>
      <c r="S20" s="1097"/>
      <c r="T20" s="1097"/>
      <c r="U20" s="351"/>
      <c r="X20" s="39"/>
      <c r="Y20" s="39"/>
      <c r="Z20" s="39"/>
      <c r="AA20" s="65"/>
      <c r="AB20" s="39"/>
      <c r="AC20" s="39"/>
      <c r="AD20" s="39"/>
      <c r="AE20" s="39"/>
      <c r="AF20" s="39"/>
      <c r="AG20" s="39"/>
      <c r="AH20" s="39"/>
      <c r="AI20" s="39"/>
      <c r="AJ20" s="39"/>
      <c r="AK20" s="39"/>
      <c r="AL20" s="39"/>
      <c r="AM20" s="39"/>
      <c r="AN20" s="39"/>
      <c r="AO20" s="39"/>
    </row>
    <row r="21" spans="1:41" s="87" customFormat="1" ht="99.95" customHeight="1" x14ac:dyDescent="0.25">
      <c r="C21" s="524"/>
      <c r="D21" s="531"/>
      <c r="E21" s="349"/>
      <c r="F21" s="526"/>
      <c r="G21" s="355"/>
      <c r="H21" s="326"/>
      <c r="I21" s="84"/>
      <c r="J21" s="84"/>
      <c r="K21" s="326"/>
      <c r="L21" s="350"/>
      <c r="M21" s="351"/>
      <c r="N21" s="250"/>
      <c r="O21" s="326"/>
      <c r="P21" s="326"/>
      <c r="Q21" s="326"/>
      <c r="R21" s="326"/>
      <c r="S21" s="1097"/>
      <c r="T21" s="1097"/>
      <c r="U21" s="351"/>
      <c r="X21" s="39"/>
      <c r="Y21" s="39"/>
      <c r="Z21" s="39"/>
      <c r="AA21" s="65"/>
      <c r="AB21" s="39"/>
      <c r="AC21" s="39"/>
      <c r="AD21" s="39"/>
      <c r="AE21" s="39"/>
      <c r="AF21" s="39"/>
      <c r="AG21" s="39"/>
      <c r="AH21" s="39"/>
      <c r="AI21" s="39"/>
      <c r="AJ21" s="39"/>
      <c r="AK21" s="39"/>
      <c r="AL21" s="39"/>
      <c r="AM21" s="39"/>
      <c r="AN21" s="39"/>
      <c r="AO21" s="39"/>
    </row>
    <row r="22" spans="1:41" s="87" customFormat="1" x14ac:dyDescent="0.25">
      <c r="K22" s="532"/>
      <c r="L22" s="532"/>
      <c r="X22" s="39"/>
      <c r="Y22" s="39"/>
      <c r="Z22" s="39"/>
      <c r="AA22" s="65"/>
      <c r="AB22" s="39"/>
      <c r="AC22" s="39"/>
      <c r="AD22" s="39"/>
      <c r="AE22" s="39"/>
      <c r="AF22" s="39"/>
      <c r="AG22" s="39"/>
      <c r="AH22" s="39"/>
      <c r="AI22" s="39"/>
      <c r="AJ22" s="39"/>
      <c r="AK22" s="39"/>
      <c r="AL22" s="39"/>
      <c r="AM22" s="39"/>
      <c r="AN22" s="39"/>
      <c r="AO22" s="39"/>
    </row>
    <row r="23" spans="1:41" s="87" customFormat="1" ht="27" customHeight="1" x14ac:dyDescent="0.25">
      <c r="I23" s="327"/>
      <c r="J23" s="327"/>
      <c r="K23" s="327"/>
      <c r="L23" s="327"/>
      <c r="X23" s="39"/>
      <c r="Y23" s="39"/>
      <c r="Z23" s="39"/>
      <c r="AA23" s="65"/>
      <c r="AB23" s="39"/>
      <c r="AC23" s="39"/>
      <c r="AD23" s="39"/>
      <c r="AE23" s="39"/>
      <c r="AF23" s="39"/>
      <c r="AG23" s="39"/>
      <c r="AH23" s="39"/>
      <c r="AI23" s="39"/>
      <c r="AJ23" s="39"/>
      <c r="AK23" s="39"/>
      <c r="AL23" s="39"/>
      <c r="AM23" s="39"/>
      <c r="AN23" s="39"/>
      <c r="AO23" s="39"/>
    </row>
    <row r="24" spans="1:41" s="87" customFormat="1" ht="33.75" customHeight="1" x14ac:dyDescent="0.3">
      <c r="D24" s="1119"/>
      <c r="E24" s="1119"/>
      <c r="F24"/>
      <c r="H24" s="534"/>
      <c r="I24" s="534"/>
      <c r="J24" s="534"/>
      <c r="K24" s="1101"/>
      <c r="L24" s="1101"/>
      <c r="O24" s="536"/>
      <c r="P24" s="536"/>
      <c r="Q24" s="536"/>
      <c r="R24" s="534"/>
      <c r="S24" s="537"/>
      <c r="T24" s="537"/>
      <c r="U24" s="1101"/>
      <c r="V24" s="1101"/>
      <c r="X24" s="39"/>
      <c r="Y24" s="39"/>
      <c r="Z24" s="39"/>
      <c r="AA24" s="65"/>
      <c r="AB24" s="39"/>
      <c r="AC24" s="39"/>
      <c r="AD24" s="39"/>
      <c r="AE24" s="39"/>
      <c r="AF24" s="39"/>
      <c r="AG24" s="39"/>
      <c r="AH24" s="39"/>
      <c r="AI24" s="39"/>
      <c r="AJ24" s="39"/>
      <c r="AK24" s="39"/>
      <c r="AL24" s="39"/>
      <c r="AM24" s="39"/>
      <c r="AN24" s="39"/>
      <c r="AO24" s="39"/>
    </row>
    <row r="25" spans="1:41" s="87" customFormat="1" ht="66" customHeight="1" x14ac:dyDescent="0.25">
      <c r="D25" s="1103"/>
      <c r="E25" s="1103"/>
      <c r="F25" s="1103"/>
      <c r="H25" s="538"/>
      <c r="I25" s="538"/>
      <c r="J25" s="538"/>
      <c r="K25" s="539"/>
      <c r="L25" s="539"/>
      <c r="O25" s="1103"/>
      <c r="P25" s="1103"/>
      <c r="Q25" s="1103"/>
      <c r="R25" s="339"/>
      <c r="S25" s="540"/>
      <c r="T25" s="540"/>
      <c r="U25" s="1120"/>
      <c r="V25" s="1120"/>
      <c r="X25" s="39"/>
      <c r="Y25" s="39"/>
      <c r="Z25" s="39"/>
      <c r="AA25" s="65"/>
      <c r="AB25" s="39"/>
      <c r="AC25" s="39"/>
      <c r="AD25" s="39"/>
      <c r="AE25" s="39"/>
      <c r="AF25" s="39"/>
      <c r="AG25" s="39"/>
      <c r="AH25" s="39"/>
      <c r="AI25" s="39"/>
      <c r="AJ25" s="39"/>
      <c r="AK25" s="39"/>
      <c r="AL25" s="39"/>
      <c r="AM25" s="39"/>
      <c r="AN25" s="39"/>
      <c r="AO25" s="39"/>
    </row>
    <row r="26" spans="1:41" s="87" customFormat="1" ht="59.25" customHeight="1" x14ac:dyDescent="0.25">
      <c r="D26" s="1116"/>
      <c r="E26" s="1116"/>
      <c r="F26" s="337"/>
      <c r="H26" s="343"/>
      <c r="I26" s="343"/>
      <c r="J26" s="343"/>
      <c r="K26" s="343"/>
      <c r="L26" s="343"/>
      <c r="O26" s="541"/>
      <c r="P26" s="1123"/>
      <c r="Q26" s="1123"/>
      <c r="R26" s="543"/>
      <c r="S26" s="544"/>
      <c r="T26" s="544"/>
      <c r="U26" s="1121"/>
      <c r="V26" s="1121"/>
      <c r="X26" s="39"/>
      <c r="Y26" s="39"/>
      <c r="Z26" s="39"/>
      <c r="AA26" s="65"/>
      <c r="AB26" s="39"/>
      <c r="AC26" s="39"/>
      <c r="AD26" s="39"/>
      <c r="AE26" s="39"/>
      <c r="AF26" s="39"/>
      <c r="AG26" s="39"/>
      <c r="AH26" s="39"/>
      <c r="AI26" s="39"/>
      <c r="AJ26" s="39"/>
      <c r="AK26" s="39"/>
      <c r="AL26" s="39"/>
      <c r="AM26" s="39"/>
      <c r="AN26" s="39"/>
      <c r="AO26" s="39"/>
    </row>
    <row r="27" spans="1:41" s="87" customFormat="1" ht="69" customHeight="1" x14ac:dyDescent="0.25">
      <c r="D27" s="1112"/>
      <c r="E27" s="1112"/>
      <c r="F27" s="530"/>
      <c r="G27" s="330"/>
      <c r="H27" s="545"/>
      <c r="I27" s="545"/>
      <c r="J27" s="545"/>
      <c r="K27" s="546"/>
      <c r="L27" s="545"/>
      <c r="M27" s="331"/>
      <c r="N27" s="332"/>
      <c r="O27" s="547"/>
      <c r="P27" s="1225"/>
      <c r="Q27" s="1225"/>
      <c r="R27" s="549"/>
      <c r="S27" s="550"/>
      <c r="T27" s="551"/>
      <c r="U27" s="1094"/>
      <c r="V27" s="1094"/>
      <c r="X27" s="39"/>
      <c r="Y27" s="39"/>
      <c r="Z27" s="39"/>
      <c r="AA27" s="65"/>
      <c r="AB27" s="39"/>
      <c r="AC27" s="39"/>
      <c r="AD27" s="39"/>
      <c r="AE27" s="39"/>
      <c r="AF27" s="39"/>
      <c r="AG27" s="39"/>
      <c r="AH27" s="39"/>
      <c r="AI27" s="39"/>
      <c r="AJ27" s="39"/>
      <c r="AK27" s="39"/>
      <c r="AL27" s="39"/>
      <c r="AM27" s="39"/>
      <c r="AN27" s="39"/>
      <c r="AO27" s="39"/>
    </row>
    <row r="28" spans="1:41" s="87" customFormat="1" ht="57" customHeight="1" x14ac:dyDescent="0.25">
      <c r="C28" s="554"/>
      <c r="D28" s="1112"/>
      <c r="E28" s="1112"/>
      <c r="F28" s="530"/>
      <c r="G28" s="330"/>
      <c r="H28" s="555"/>
      <c r="I28" s="545"/>
      <c r="J28" s="545"/>
      <c r="K28" s="546"/>
      <c r="L28" s="545"/>
      <c r="M28" s="532"/>
      <c r="N28" s="332"/>
      <c r="O28" s="547"/>
      <c r="P28" s="1225"/>
      <c r="Q28" s="1225"/>
      <c r="R28" s="549"/>
      <c r="S28" s="550"/>
      <c r="T28" s="551"/>
      <c r="U28" s="1094"/>
      <c r="V28" s="1094"/>
      <c r="X28" s="39"/>
      <c r="Y28" s="39"/>
      <c r="Z28" s="39"/>
      <c r="AA28" s="65"/>
      <c r="AB28" s="39"/>
      <c r="AC28" s="39"/>
      <c r="AD28" s="39"/>
      <c r="AE28" s="39"/>
      <c r="AF28" s="39"/>
      <c r="AG28" s="39"/>
      <c r="AH28" s="39"/>
      <c r="AI28" s="39"/>
      <c r="AJ28" s="39"/>
      <c r="AK28" s="39"/>
      <c r="AL28" s="39"/>
      <c r="AM28" s="39"/>
      <c r="AN28" s="39"/>
      <c r="AO28" s="39"/>
    </row>
    <row r="29" spans="1:41" s="87" customFormat="1" ht="75" customHeight="1" x14ac:dyDescent="0.25">
      <c r="C29" s="556"/>
      <c r="D29" s="1112"/>
      <c r="E29" s="1112"/>
      <c r="F29" s="530"/>
      <c r="H29" s="557"/>
      <c r="I29" s="557"/>
      <c r="J29" s="545"/>
      <c r="K29" s="546"/>
      <c r="L29" s="545"/>
      <c r="M29" s="336"/>
      <c r="N29" s="336"/>
      <c r="O29" s="547"/>
      <c r="P29" s="1102"/>
      <c r="Q29" s="1102"/>
      <c r="R29" s="558"/>
      <c r="S29" s="552"/>
      <c r="T29" s="559"/>
      <c r="U29" s="1094"/>
      <c r="V29" s="1094"/>
      <c r="X29" s="39"/>
      <c r="Y29" s="39"/>
      <c r="Z29" s="39"/>
      <c r="AA29" s="65"/>
      <c r="AB29" s="39"/>
      <c r="AC29" s="39"/>
      <c r="AD29" s="39"/>
      <c r="AE29" s="39"/>
      <c r="AF29" s="39"/>
      <c r="AG29" s="39"/>
      <c r="AH29" s="39"/>
      <c r="AI29" s="39"/>
      <c r="AJ29" s="39"/>
      <c r="AK29" s="39"/>
      <c r="AL29" s="39"/>
      <c r="AM29" s="39"/>
      <c r="AN29" s="39"/>
      <c r="AO29" s="39"/>
    </row>
    <row r="30" spans="1:41" s="87" customFormat="1" ht="48.95" customHeight="1" x14ac:dyDescent="0.25">
      <c r="D30" s="348"/>
      <c r="E30" s="349"/>
      <c r="F30" s="21"/>
      <c r="G30" s="355"/>
      <c r="H30" s="84"/>
      <c r="I30" s="84"/>
      <c r="J30" s="84"/>
      <c r="K30" s="84"/>
      <c r="L30" s="350"/>
      <c r="M30" s="351"/>
      <c r="N30" s="250"/>
      <c r="O30" s="84"/>
      <c r="P30" s="326"/>
      <c r="Q30" s="326"/>
      <c r="R30" s="326"/>
      <c r="S30" s="84"/>
      <c r="T30" s="354"/>
      <c r="U30" s="560"/>
      <c r="X30" s="39"/>
      <c r="Y30" s="39"/>
      <c r="Z30" s="39"/>
      <c r="AA30" s="65"/>
      <c r="AB30" s="39"/>
      <c r="AC30" s="39"/>
      <c r="AD30" s="39"/>
      <c r="AE30" s="39"/>
      <c r="AF30" s="39"/>
      <c r="AG30" s="39"/>
      <c r="AH30" s="39"/>
      <c r="AI30" s="39"/>
      <c r="AJ30" s="39"/>
      <c r="AK30" s="39"/>
      <c r="AL30" s="39"/>
      <c r="AM30" s="39"/>
      <c r="AN30" s="39"/>
      <c r="AO30" s="39"/>
    </row>
    <row r="31" spans="1:41" s="87" customFormat="1" ht="48.95" customHeight="1" x14ac:dyDescent="0.25">
      <c r="C31" s="39"/>
      <c r="D31" s="459"/>
      <c r="E31" s="460"/>
      <c r="F31" s="431"/>
      <c r="G31" s="175"/>
      <c r="H31" s="76"/>
      <c r="I31" s="76"/>
      <c r="J31" s="76"/>
      <c r="K31" s="76"/>
      <c r="L31" s="461"/>
      <c r="M31" s="132"/>
      <c r="N31" s="122"/>
      <c r="O31" s="76"/>
      <c r="P31" s="462"/>
      <c r="Q31" s="462"/>
      <c r="R31" s="462"/>
      <c r="S31" s="76"/>
      <c r="T31" s="390"/>
      <c r="U31" s="132"/>
      <c r="V31" s="39"/>
      <c r="X31" s="39"/>
      <c r="Y31" s="39"/>
      <c r="Z31" s="39"/>
      <c r="AA31" s="65"/>
      <c r="AB31" s="39"/>
      <c r="AC31" s="39"/>
      <c r="AD31" s="39"/>
      <c r="AE31" s="39"/>
      <c r="AF31" s="39"/>
      <c r="AG31" s="39"/>
      <c r="AH31" s="39"/>
      <c r="AI31" s="39"/>
      <c r="AJ31" s="39"/>
      <c r="AK31" s="39"/>
      <c r="AL31" s="39"/>
      <c r="AM31" s="39"/>
      <c r="AN31" s="39"/>
      <c r="AO31" s="39"/>
    </row>
    <row r="32" spans="1:41" s="87" customFormat="1" ht="48.95" customHeight="1" x14ac:dyDescent="0.25">
      <c r="C32" s="39"/>
      <c r="D32" s="459"/>
      <c r="E32" s="460"/>
      <c r="F32" s="431"/>
      <c r="G32" s="175"/>
      <c r="H32" s="76"/>
      <c r="I32" s="76"/>
      <c r="J32" s="76"/>
      <c r="K32" s="76"/>
      <c r="L32" s="461"/>
      <c r="M32" s="132"/>
      <c r="N32" s="122"/>
      <c r="O32" s="76"/>
      <c r="P32" s="462"/>
      <c r="Q32" s="462"/>
      <c r="R32" s="462"/>
      <c r="S32" s="76"/>
      <c r="T32" s="467"/>
      <c r="U32" s="132"/>
      <c r="V32" s="39"/>
      <c r="X32" s="39"/>
      <c r="Y32" s="39"/>
      <c r="Z32" s="39"/>
      <c r="AA32" s="65"/>
      <c r="AB32" s="39"/>
      <c r="AC32" s="39"/>
      <c r="AD32" s="39"/>
      <c r="AE32" s="39"/>
      <c r="AF32" s="39"/>
      <c r="AG32" s="39"/>
      <c r="AH32" s="39"/>
      <c r="AI32" s="39"/>
      <c r="AJ32" s="39"/>
      <c r="AK32" s="39"/>
      <c r="AL32" s="39"/>
      <c r="AM32" s="39"/>
      <c r="AN32" s="39"/>
      <c r="AO32" s="39"/>
    </row>
    <row r="33" spans="3:41" s="87" customFormat="1" ht="48.95" customHeight="1" x14ac:dyDescent="0.25">
      <c r="C33" s="39"/>
      <c r="D33" s="459"/>
      <c r="E33" s="460"/>
      <c r="F33" s="431"/>
      <c r="G33" s="176"/>
      <c r="H33" s="76"/>
      <c r="I33" s="76"/>
      <c r="J33" s="76"/>
      <c r="K33" s="76"/>
      <c r="L33" s="461"/>
      <c r="M33" s="132"/>
      <c r="N33" s="122"/>
      <c r="O33" s="76"/>
      <c r="P33" s="462"/>
      <c r="Q33" s="462"/>
      <c r="R33" s="462"/>
      <c r="S33" s="76"/>
      <c r="T33" s="390"/>
      <c r="U33" s="132"/>
      <c r="V33" s="39"/>
      <c r="X33" s="39"/>
      <c r="Y33" s="39"/>
      <c r="Z33" s="39"/>
      <c r="AA33" s="65"/>
      <c r="AB33" s="39"/>
      <c r="AC33" s="39"/>
      <c r="AD33" s="39"/>
      <c r="AE33" s="39"/>
      <c r="AF33" s="39"/>
      <c r="AG33" s="39"/>
      <c r="AH33" s="39"/>
      <c r="AI33" s="39"/>
      <c r="AJ33" s="39"/>
      <c r="AK33" s="39"/>
      <c r="AL33" s="39"/>
      <c r="AM33" s="39"/>
      <c r="AN33" s="39"/>
      <c r="AO33" s="39"/>
    </row>
    <row r="34" spans="3:41" s="87" customFormat="1" ht="48.95" customHeight="1" x14ac:dyDescent="0.25">
      <c r="C34" s="39"/>
      <c r="D34" s="459"/>
      <c r="E34" s="460"/>
      <c r="F34" s="431"/>
      <c r="G34" s="175"/>
      <c r="H34" s="76"/>
      <c r="I34" s="76"/>
      <c r="J34" s="76"/>
      <c r="K34" s="76"/>
      <c r="L34" s="461"/>
      <c r="M34" s="132"/>
      <c r="N34" s="122"/>
      <c r="O34" s="76"/>
      <c r="P34" s="76"/>
      <c r="Q34" s="76"/>
      <c r="R34" s="462"/>
      <c r="S34" s="76"/>
      <c r="T34" s="390"/>
      <c r="U34" s="132"/>
      <c r="V34" s="39"/>
      <c r="X34" s="39"/>
      <c r="Y34" s="39"/>
      <c r="Z34" s="39"/>
      <c r="AA34" s="65"/>
      <c r="AB34" s="39"/>
      <c r="AC34" s="39"/>
      <c r="AD34" s="39"/>
      <c r="AE34" s="39"/>
      <c r="AF34" s="39"/>
      <c r="AG34" s="39"/>
      <c r="AH34" s="39"/>
      <c r="AI34" s="39"/>
      <c r="AJ34" s="39"/>
      <c r="AK34" s="39"/>
      <c r="AL34" s="39"/>
      <c r="AM34" s="39"/>
      <c r="AN34" s="39"/>
      <c r="AO34" s="39"/>
    </row>
    <row r="35" spans="3:41" s="87" customFormat="1" ht="48.95" customHeight="1" x14ac:dyDescent="0.25">
      <c r="C35" s="39"/>
      <c r="D35" s="459"/>
      <c r="E35" s="460"/>
      <c r="F35" s="431"/>
      <c r="G35" s="175"/>
      <c r="H35" s="76"/>
      <c r="I35" s="76"/>
      <c r="J35" s="76"/>
      <c r="K35" s="241"/>
      <c r="L35" s="461"/>
      <c r="M35" s="132"/>
      <c r="N35" s="122"/>
      <c r="O35" s="76"/>
      <c r="P35" s="76"/>
      <c r="Q35" s="76"/>
      <c r="R35" s="462"/>
      <c r="S35" s="76"/>
      <c r="T35" s="390"/>
      <c r="U35" s="132"/>
      <c r="V35" s="39"/>
      <c r="X35" s="39"/>
      <c r="Y35" s="39"/>
      <c r="Z35" s="39"/>
      <c r="AA35" s="65"/>
      <c r="AB35" s="39"/>
      <c r="AC35" s="39"/>
      <c r="AD35" s="39"/>
      <c r="AE35" s="39"/>
      <c r="AF35" s="39"/>
      <c r="AG35" s="39"/>
      <c r="AH35" s="39"/>
      <c r="AI35" s="39"/>
      <c r="AJ35" s="39"/>
      <c r="AK35" s="39"/>
      <c r="AL35" s="39"/>
      <c r="AM35" s="39"/>
      <c r="AN35" s="39"/>
      <c r="AO35" s="39"/>
    </row>
    <row r="36" spans="3:41" s="87" customFormat="1" ht="48.95" customHeight="1" x14ac:dyDescent="0.25">
      <c r="D36" s="348"/>
      <c r="E36" s="349"/>
      <c r="F36" s="21"/>
      <c r="G36" s="355"/>
      <c r="H36" s="84"/>
      <c r="I36" s="84"/>
      <c r="J36" s="248"/>
      <c r="K36" s="248"/>
      <c r="L36" s="350"/>
      <c r="M36" s="351"/>
      <c r="N36" s="250"/>
      <c r="O36" s="84"/>
      <c r="P36" s="84"/>
      <c r="Q36" s="84"/>
      <c r="R36" s="326"/>
      <c r="S36" s="84"/>
      <c r="T36" s="354"/>
      <c r="U36" s="351"/>
      <c r="X36" s="39"/>
      <c r="Y36" s="39"/>
      <c r="Z36" s="39"/>
      <c r="AA36" s="65"/>
      <c r="AB36" s="39"/>
      <c r="AC36" s="39"/>
      <c r="AD36" s="39"/>
      <c r="AE36" s="39"/>
      <c r="AF36" s="39"/>
      <c r="AG36" s="39"/>
      <c r="AH36" s="39"/>
      <c r="AI36" s="39"/>
      <c r="AJ36" s="39"/>
      <c r="AK36" s="39"/>
      <c r="AL36" s="39"/>
      <c r="AM36" s="39"/>
      <c r="AN36" s="39"/>
      <c r="AO36" s="39"/>
    </row>
    <row r="37" spans="3:41" s="87" customFormat="1" ht="48.95" customHeight="1" x14ac:dyDescent="0.25">
      <c r="D37" s="348"/>
      <c r="E37" s="349"/>
      <c r="F37" s="21"/>
      <c r="G37" s="355"/>
      <c r="H37" s="84"/>
      <c r="I37" s="84"/>
      <c r="J37" s="248"/>
      <c r="K37" s="248"/>
      <c r="L37" s="350"/>
      <c r="M37" s="351"/>
      <c r="N37" s="250"/>
      <c r="O37" s="84"/>
      <c r="P37" s="84"/>
      <c r="Q37" s="84"/>
      <c r="R37" s="326"/>
      <c r="S37" s="84"/>
      <c r="T37" s="354"/>
      <c r="U37" s="351"/>
      <c r="X37" s="39"/>
      <c r="Y37" s="39"/>
      <c r="Z37" s="39"/>
      <c r="AA37" s="65"/>
      <c r="AB37" s="39"/>
      <c r="AC37" s="39"/>
      <c r="AD37" s="39"/>
      <c r="AE37" s="39"/>
      <c r="AF37" s="39"/>
      <c r="AG37" s="39"/>
      <c r="AH37" s="39"/>
      <c r="AI37" s="39"/>
      <c r="AJ37" s="39"/>
      <c r="AK37" s="39"/>
      <c r="AL37" s="39"/>
      <c r="AM37" s="39"/>
      <c r="AN37" s="39"/>
      <c r="AO37" s="39"/>
    </row>
    <row r="38" spans="3:41" s="87" customFormat="1" ht="48.95" customHeight="1" x14ac:dyDescent="0.25">
      <c r="D38" s="348"/>
      <c r="E38" s="349"/>
      <c r="F38" s="21"/>
      <c r="H38" s="84"/>
      <c r="I38" s="84"/>
      <c r="J38" s="248"/>
      <c r="K38" s="84"/>
      <c r="L38" s="350"/>
      <c r="M38" s="351"/>
      <c r="O38" s="84"/>
      <c r="P38" s="84"/>
      <c r="Q38" s="84"/>
      <c r="R38" s="326"/>
      <c r="T38" s="354"/>
      <c r="U38" s="351"/>
      <c r="X38" s="39"/>
      <c r="Y38" s="39"/>
      <c r="Z38" s="39"/>
      <c r="AA38" s="65"/>
      <c r="AB38" s="39"/>
      <c r="AC38" s="39"/>
      <c r="AD38" s="39"/>
      <c r="AE38" s="39"/>
      <c r="AF38" s="39"/>
      <c r="AG38" s="39"/>
      <c r="AH38" s="39"/>
      <c r="AI38" s="39"/>
      <c r="AJ38" s="39"/>
      <c r="AK38" s="39"/>
      <c r="AL38" s="39"/>
      <c r="AM38" s="39"/>
      <c r="AN38" s="39"/>
      <c r="AO38" s="39"/>
    </row>
    <row r="39" spans="3:41" s="87" customFormat="1" ht="48.95" customHeight="1" x14ac:dyDescent="0.25">
      <c r="D39" s="348"/>
      <c r="E39" s="349"/>
      <c r="F39" s="21"/>
      <c r="H39" s="84"/>
      <c r="I39" s="84"/>
      <c r="J39" s="248"/>
      <c r="K39" s="84"/>
      <c r="L39" s="350"/>
      <c r="M39" s="351"/>
      <c r="O39" s="84"/>
      <c r="P39" s="84"/>
      <c r="Q39" s="84"/>
      <c r="R39" s="326"/>
      <c r="T39" s="354"/>
      <c r="U39" s="351"/>
      <c r="X39" s="39"/>
      <c r="Y39" s="39"/>
      <c r="Z39" s="39"/>
      <c r="AA39" s="65"/>
      <c r="AB39" s="39"/>
      <c r="AC39" s="39"/>
      <c r="AD39" s="39"/>
      <c r="AE39" s="39"/>
      <c r="AF39" s="39"/>
      <c r="AG39" s="39"/>
      <c r="AH39" s="39"/>
      <c r="AI39" s="39"/>
      <c r="AJ39" s="39"/>
      <c r="AK39" s="39"/>
      <c r="AL39" s="39"/>
      <c r="AM39" s="39"/>
      <c r="AN39" s="39"/>
      <c r="AO39" s="39"/>
    </row>
    <row r="40" spans="3:41" s="87" customFormat="1" ht="48.95" customHeight="1" x14ac:dyDescent="0.25">
      <c r="D40" s="348"/>
      <c r="E40" s="349"/>
      <c r="F40" s="21"/>
      <c r="H40" s="84"/>
      <c r="I40" s="84"/>
      <c r="J40" s="248"/>
      <c r="K40" s="84"/>
      <c r="L40" s="350"/>
      <c r="M40" s="351"/>
      <c r="O40" s="84"/>
      <c r="P40" s="84"/>
      <c r="Q40" s="84"/>
      <c r="R40" s="326"/>
      <c r="T40" s="354"/>
      <c r="U40" s="351"/>
      <c r="X40" s="39"/>
      <c r="Y40" s="39"/>
      <c r="Z40" s="39"/>
      <c r="AA40" s="65"/>
      <c r="AB40" s="39"/>
      <c r="AC40" s="39"/>
      <c r="AD40" s="39"/>
      <c r="AE40" s="39"/>
      <c r="AF40" s="39"/>
      <c r="AG40" s="39"/>
      <c r="AH40" s="39"/>
      <c r="AI40" s="39"/>
      <c r="AJ40" s="39"/>
      <c r="AK40" s="39"/>
      <c r="AL40" s="39"/>
      <c r="AM40" s="39"/>
      <c r="AN40" s="39"/>
      <c r="AO40" s="39"/>
    </row>
    <row r="41" spans="3:41" s="87" customFormat="1" ht="48.95" customHeight="1" x14ac:dyDescent="0.25">
      <c r="D41" s="348"/>
      <c r="E41" s="349"/>
      <c r="F41" s="21"/>
      <c r="H41" s="84"/>
      <c r="I41" s="84"/>
      <c r="J41" s="248"/>
      <c r="K41" s="84"/>
      <c r="L41" s="350"/>
      <c r="M41" s="351"/>
      <c r="O41" s="84"/>
      <c r="P41" s="326"/>
      <c r="Q41" s="326"/>
      <c r="R41" s="326"/>
      <c r="T41" s="354"/>
      <c r="U41" s="351"/>
      <c r="X41" s="39"/>
      <c r="Y41" s="39"/>
      <c r="Z41" s="39"/>
      <c r="AA41" s="65"/>
      <c r="AB41" s="39"/>
      <c r="AC41" s="39"/>
      <c r="AD41" s="39"/>
      <c r="AE41" s="39"/>
      <c r="AF41" s="39"/>
      <c r="AG41" s="39"/>
      <c r="AH41" s="39"/>
      <c r="AI41" s="39"/>
      <c r="AJ41" s="39"/>
      <c r="AK41" s="39"/>
      <c r="AL41" s="39"/>
      <c r="AM41" s="39"/>
      <c r="AN41" s="39"/>
      <c r="AO41" s="39"/>
    </row>
    <row r="42" spans="3:41" s="87" customFormat="1" ht="48.95" customHeight="1" x14ac:dyDescent="0.25">
      <c r="D42" s="348"/>
      <c r="E42" s="349"/>
      <c r="F42" s="21"/>
      <c r="H42" s="84"/>
      <c r="I42" s="84"/>
      <c r="J42" s="248"/>
      <c r="K42" s="84"/>
      <c r="L42" s="350"/>
      <c r="M42" s="351"/>
      <c r="O42" s="84"/>
      <c r="P42" s="326"/>
      <c r="Q42" s="326"/>
      <c r="R42" s="326"/>
      <c r="T42" s="354"/>
      <c r="U42" s="351"/>
      <c r="X42" s="39"/>
      <c r="Y42" s="39"/>
      <c r="Z42" s="39"/>
      <c r="AA42" s="65"/>
      <c r="AB42" s="39"/>
      <c r="AC42" s="39"/>
      <c r="AD42" s="39"/>
      <c r="AE42" s="39"/>
      <c r="AF42" s="39"/>
      <c r="AG42" s="39"/>
      <c r="AH42" s="39"/>
      <c r="AI42" s="39"/>
      <c r="AJ42" s="39"/>
      <c r="AK42" s="39"/>
      <c r="AL42" s="39"/>
      <c r="AM42" s="39"/>
      <c r="AN42" s="39"/>
      <c r="AO42" s="39"/>
    </row>
    <row r="43" spans="3:41" s="87" customFormat="1" ht="48.95" customHeight="1" x14ac:dyDescent="0.25">
      <c r="D43" s="348"/>
      <c r="E43" s="349"/>
      <c r="F43" s="21"/>
      <c r="H43" s="84"/>
      <c r="I43" s="248"/>
      <c r="J43" s="84"/>
      <c r="K43" s="84"/>
      <c r="L43" s="350"/>
      <c r="M43" s="351"/>
      <c r="O43" s="84"/>
      <c r="P43" s="326"/>
      <c r="Q43" s="326"/>
      <c r="R43" s="326"/>
      <c r="T43" s="354"/>
      <c r="U43" s="351"/>
      <c r="V43" s="357"/>
      <c r="X43" s="39"/>
      <c r="Y43" s="39"/>
      <c r="Z43" s="39"/>
      <c r="AA43" s="65"/>
      <c r="AB43" s="39"/>
      <c r="AC43" s="39"/>
      <c r="AD43" s="39"/>
      <c r="AE43" s="39"/>
      <c r="AF43" s="39"/>
      <c r="AG43" s="39"/>
      <c r="AH43" s="39"/>
      <c r="AI43" s="39"/>
      <c r="AJ43" s="39"/>
      <c r="AK43" s="39"/>
      <c r="AL43" s="39"/>
      <c r="AM43" s="39"/>
      <c r="AN43" s="39"/>
      <c r="AO43" s="39"/>
    </row>
    <row r="44" spans="3:41" s="87" customFormat="1" ht="48.95" customHeight="1" x14ac:dyDescent="0.25">
      <c r="D44" s="348"/>
      <c r="E44" s="349"/>
      <c r="F44" s="21"/>
      <c r="G44" s="358"/>
      <c r="H44" s="358"/>
      <c r="L44" s="328"/>
      <c r="M44" s="328"/>
      <c r="O44" s="328"/>
      <c r="P44" s="328"/>
      <c r="Q44" s="328"/>
      <c r="R44" s="328"/>
      <c r="X44" s="39"/>
      <c r="Y44" s="39"/>
      <c r="Z44" s="39"/>
      <c r="AA44" s="65"/>
      <c r="AB44" s="39"/>
      <c r="AC44" s="39"/>
      <c r="AD44" s="39"/>
      <c r="AE44" s="39"/>
      <c r="AF44" s="39"/>
      <c r="AG44" s="39"/>
      <c r="AH44" s="39"/>
      <c r="AI44" s="39"/>
      <c r="AJ44" s="39"/>
      <c r="AK44" s="39"/>
      <c r="AL44" s="39"/>
      <c r="AM44" s="39"/>
      <c r="AN44" s="39"/>
      <c r="AO44" s="39"/>
    </row>
    <row r="45" spans="3:41" s="87" customFormat="1" ht="48.95" customHeight="1" x14ac:dyDescent="0.25">
      <c r="D45" s="348"/>
      <c r="E45" s="349"/>
      <c r="F45" s="21"/>
      <c r="G45" s="358"/>
      <c r="H45" s="358"/>
      <c r="L45" s="328"/>
      <c r="M45" s="328"/>
      <c r="O45" s="328"/>
      <c r="P45" s="328"/>
      <c r="Q45" s="328"/>
      <c r="R45" s="328"/>
      <c r="X45" s="39"/>
      <c r="Y45" s="39"/>
      <c r="Z45" s="39"/>
      <c r="AA45" s="65"/>
      <c r="AB45" s="39"/>
      <c r="AC45" s="39"/>
      <c r="AD45" s="39"/>
      <c r="AE45" s="39"/>
      <c r="AF45" s="39"/>
      <c r="AG45" s="39"/>
      <c r="AH45" s="39"/>
      <c r="AI45" s="39"/>
      <c r="AJ45" s="39"/>
      <c r="AK45" s="39"/>
      <c r="AL45" s="39"/>
      <c r="AM45" s="39"/>
      <c r="AN45" s="39"/>
      <c r="AO45" s="39"/>
    </row>
    <row r="46" spans="3:41" s="87" customFormat="1" ht="48.95" customHeight="1" x14ac:dyDescent="0.25">
      <c r="D46" s="359"/>
      <c r="E46" s="360"/>
      <c r="F46" s="361"/>
      <c r="G46" s="358"/>
      <c r="H46" s="358"/>
      <c r="L46" s="328"/>
      <c r="M46" s="328"/>
      <c r="O46" s="328"/>
      <c r="P46" s="328"/>
      <c r="Q46" s="328"/>
      <c r="R46" s="328"/>
      <c r="X46" s="39"/>
      <c r="Y46" s="39"/>
      <c r="Z46" s="39"/>
      <c r="AA46" s="65"/>
      <c r="AB46" s="39"/>
      <c r="AC46" s="39"/>
      <c r="AD46" s="39"/>
      <c r="AE46" s="39"/>
      <c r="AF46" s="39"/>
      <c r="AG46" s="39"/>
      <c r="AH46" s="39"/>
      <c r="AI46" s="39"/>
      <c r="AJ46" s="39"/>
      <c r="AK46" s="39"/>
      <c r="AL46" s="39"/>
      <c r="AM46" s="39"/>
      <c r="AN46" s="39"/>
      <c r="AO46" s="39"/>
    </row>
    <row r="47" spans="3:41" s="87" customFormat="1" ht="48.95" customHeight="1" x14ac:dyDescent="0.25">
      <c r="D47" s="359"/>
      <c r="E47" s="360"/>
      <c r="F47" s="361"/>
      <c r="L47" s="328"/>
      <c r="M47" s="328"/>
      <c r="O47" s="328"/>
      <c r="P47" s="328"/>
      <c r="Q47" s="328"/>
      <c r="R47" s="328"/>
      <c r="X47" s="39"/>
      <c r="Y47" s="39"/>
      <c r="Z47" s="39"/>
      <c r="AA47" s="65"/>
      <c r="AB47" s="39"/>
      <c r="AC47" s="39"/>
      <c r="AD47" s="39"/>
      <c r="AE47" s="39"/>
      <c r="AF47" s="39"/>
      <c r="AG47" s="39"/>
      <c r="AH47" s="39"/>
      <c r="AI47" s="39"/>
      <c r="AJ47" s="39"/>
      <c r="AK47" s="39"/>
      <c r="AL47" s="39"/>
      <c r="AM47" s="39"/>
      <c r="AN47" s="39"/>
      <c r="AO47" s="39"/>
    </row>
    <row r="48" spans="3:41" s="87" customFormat="1" ht="48.95" customHeight="1" x14ac:dyDescent="0.25">
      <c r="D48" s="359"/>
      <c r="E48" s="360"/>
      <c r="F48" s="361"/>
      <c r="L48" s="328"/>
      <c r="M48" s="328"/>
      <c r="O48" s="328"/>
      <c r="P48" s="328"/>
      <c r="Q48" s="328"/>
      <c r="R48" s="328"/>
      <c r="X48" s="39"/>
      <c r="Y48" s="39"/>
      <c r="Z48" s="39"/>
      <c r="AA48" s="65"/>
      <c r="AB48" s="39"/>
      <c r="AC48" s="39"/>
      <c r="AD48" s="39"/>
      <c r="AE48" s="39"/>
      <c r="AF48" s="39"/>
      <c r="AG48" s="39"/>
      <c r="AH48" s="39"/>
      <c r="AI48" s="39"/>
      <c r="AJ48" s="39"/>
      <c r="AK48" s="39"/>
      <c r="AL48" s="39"/>
      <c r="AM48" s="39"/>
      <c r="AN48" s="39"/>
      <c r="AO48" s="39"/>
    </row>
    <row r="49" spans="4:41" s="87" customFormat="1" ht="48.95" customHeight="1" x14ac:dyDescent="0.25">
      <c r="D49" s="362"/>
      <c r="E49" s="360"/>
      <c r="F49" s="361"/>
      <c r="L49" s="328"/>
      <c r="M49" s="328"/>
      <c r="O49" s="328"/>
      <c r="P49" s="328"/>
      <c r="Q49" s="328"/>
      <c r="R49" s="328"/>
      <c r="X49" s="39"/>
      <c r="Y49" s="39"/>
      <c r="Z49" s="39"/>
      <c r="AA49" s="65"/>
      <c r="AB49" s="39"/>
      <c r="AC49" s="39"/>
      <c r="AD49" s="39"/>
      <c r="AE49" s="39"/>
      <c r="AF49" s="39"/>
      <c r="AG49" s="39"/>
      <c r="AH49" s="39"/>
      <c r="AI49" s="39"/>
      <c r="AJ49" s="39"/>
      <c r="AK49" s="39"/>
      <c r="AL49" s="39"/>
      <c r="AM49" s="39"/>
      <c r="AN49" s="39"/>
      <c r="AO49" s="39"/>
    </row>
    <row r="50" spans="4:41" s="87" customFormat="1" x14ac:dyDescent="0.25">
      <c r="X50" s="39"/>
      <c r="Y50" s="39"/>
      <c r="Z50" s="39"/>
      <c r="AA50" s="65"/>
      <c r="AB50" s="39"/>
      <c r="AC50" s="39"/>
      <c r="AD50" s="39"/>
      <c r="AE50" s="39"/>
      <c r="AF50" s="39"/>
      <c r="AG50" s="39"/>
      <c r="AH50" s="39"/>
      <c r="AI50" s="39"/>
      <c r="AJ50" s="39"/>
      <c r="AK50" s="39"/>
      <c r="AL50" s="39"/>
      <c r="AM50" s="39"/>
      <c r="AN50" s="39"/>
      <c r="AO50" s="39"/>
    </row>
    <row r="51" spans="4:41" s="87" customFormat="1" x14ac:dyDescent="0.25">
      <c r="X51" s="39"/>
      <c r="Y51" s="39"/>
      <c r="Z51" s="39"/>
      <c r="AA51" s="65"/>
      <c r="AB51" s="39"/>
      <c r="AC51" s="39"/>
      <c r="AD51" s="39"/>
      <c r="AE51" s="39"/>
      <c r="AF51" s="39"/>
      <c r="AG51" s="39"/>
      <c r="AH51" s="39"/>
      <c r="AI51" s="39"/>
      <c r="AJ51" s="39"/>
      <c r="AK51" s="39"/>
      <c r="AL51" s="39"/>
      <c r="AM51" s="39"/>
      <c r="AN51" s="39"/>
      <c r="AO51" s="39"/>
    </row>
    <row r="52" spans="4:41" s="87" customFormat="1" x14ac:dyDescent="0.25">
      <c r="X52" s="39"/>
      <c r="Y52" s="39"/>
      <c r="Z52" s="39"/>
      <c r="AA52" s="65"/>
      <c r="AB52" s="39"/>
      <c r="AC52" s="39"/>
      <c r="AD52" s="39"/>
      <c r="AE52" s="39"/>
      <c r="AF52" s="39"/>
      <c r="AG52" s="39"/>
      <c r="AH52" s="39"/>
      <c r="AI52" s="39"/>
      <c r="AJ52" s="39"/>
      <c r="AK52" s="39"/>
      <c r="AL52" s="39"/>
      <c r="AM52" s="39"/>
      <c r="AN52" s="39"/>
      <c r="AO52" s="39"/>
    </row>
    <row r="53" spans="4:41" s="87" customFormat="1" ht="16.5" x14ac:dyDescent="0.25">
      <c r="D53" s="329"/>
      <c r="E53" s="329"/>
      <c r="F53"/>
      <c r="V53" s="324"/>
      <c r="X53" s="39"/>
      <c r="Y53" s="39"/>
      <c r="Z53" s="39"/>
      <c r="AA53" s="65"/>
      <c r="AB53" s="39"/>
      <c r="AC53" s="39"/>
      <c r="AD53" s="39"/>
      <c r="AE53" s="39"/>
      <c r="AF53" s="39"/>
      <c r="AG53" s="39"/>
      <c r="AH53" s="39"/>
      <c r="AI53" s="39"/>
      <c r="AJ53" s="39"/>
      <c r="AK53" s="39"/>
      <c r="AL53" s="39"/>
      <c r="AM53" s="39"/>
      <c r="AN53" s="39"/>
      <c r="AO53" s="39"/>
    </row>
    <row r="54" spans="4:41" s="87" customFormat="1" x14ac:dyDescent="0.25">
      <c r="D54" s="1113"/>
      <c r="E54" s="1113"/>
      <c r="F54" s="1113"/>
      <c r="G54" s="330"/>
      <c r="H54" s="1114"/>
      <c r="I54" s="1114"/>
      <c r="J54" s="1114"/>
      <c r="K54" s="1114"/>
      <c r="L54" s="1114"/>
      <c r="M54" s="331"/>
      <c r="N54" s="332"/>
      <c r="O54" s="332"/>
      <c r="P54" s="333"/>
      <c r="Q54" s="333"/>
      <c r="R54" s="333"/>
      <c r="S54" s="333"/>
      <c r="T54" s="1115"/>
      <c r="U54" s="1115"/>
      <c r="X54" s="39"/>
      <c r="Y54" s="39"/>
      <c r="Z54" s="39"/>
      <c r="AA54" s="65"/>
      <c r="AB54" s="39"/>
      <c r="AC54" s="39"/>
      <c r="AD54" s="39"/>
      <c r="AE54" s="39"/>
      <c r="AF54" s="39"/>
      <c r="AG54" s="39"/>
      <c r="AH54" s="39"/>
      <c r="AI54" s="39"/>
      <c r="AJ54" s="39"/>
      <c r="AK54" s="39"/>
      <c r="AL54" s="39"/>
      <c r="AM54" s="39"/>
      <c r="AN54" s="39"/>
      <c r="AO54" s="39"/>
    </row>
    <row r="55" spans="4:41" s="87" customFormat="1" x14ac:dyDescent="0.25">
      <c r="D55" s="316"/>
      <c r="E55" s="316"/>
      <c r="F55" s="317"/>
      <c r="G55" s="330"/>
      <c r="H55" s="1093"/>
      <c r="I55" s="1093"/>
      <c r="J55" s="1093"/>
      <c r="K55" s="1093"/>
      <c r="L55" s="1093"/>
      <c r="M55" s="1093"/>
      <c r="N55" s="332"/>
      <c r="O55" s="1093"/>
      <c r="P55" s="1093"/>
      <c r="Q55" s="1093"/>
      <c r="R55" s="1093"/>
      <c r="S55" s="333"/>
      <c r="T55" s="334"/>
      <c r="U55" s="334"/>
      <c r="X55" s="39"/>
      <c r="Y55" s="39"/>
      <c r="Z55" s="39"/>
      <c r="AA55" s="65"/>
      <c r="AB55" s="39"/>
      <c r="AC55" s="39"/>
      <c r="AD55" s="39"/>
      <c r="AE55" s="39"/>
      <c r="AF55" s="39"/>
      <c r="AG55" s="39"/>
      <c r="AH55" s="39"/>
      <c r="AI55" s="39"/>
      <c r="AJ55" s="39"/>
      <c r="AK55" s="39"/>
      <c r="AL55" s="39"/>
      <c r="AM55" s="39"/>
      <c r="AN55" s="39"/>
      <c r="AO55" s="39"/>
    </row>
    <row r="56" spans="4:41" s="87" customFormat="1" ht="18.75" x14ac:dyDescent="0.25">
      <c r="D56"/>
      <c r="E56"/>
      <c r="F56" s="194"/>
      <c r="H56" s="335"/>
      <c r="I56" s="335"/>
      <c r="J56" s="335"/>
      <c r="K56" s="335"/>
      <c r="L56" s="336"/>
      <c r="M56" s="336"/>
      <c r="N56" s="336"/>
      <c r="O56" s="335"/>
      <c r="P56" s="335"/>
      <c r="Q56" s="335"/>
      <c r="R56" s="335"/>
      <c r="S56" s="335"/>
      <c r="T56"/>
      <c r="U56"/>
      <c r="X56" s="39"/>
      <c r="Y56" s="39"/>
      <c r="Z56" s="39"/>
      <c r="AA56" s="65"/>
      <c r="AB56" s="39"/>
      <c r="AC56" s="39"/>
      <c r="AD56" s="39"/>
      <c r="AE56" s="39"/>
      <c r="AF56" s="39"/>
      <c r="AG56" s="39"/>
      <c r="AH56" s="39"/>
      <c r="AI56" s="39"/>
      <c r="AJ56" s="39"/>
      <c r="AK56" s="39"/>
      <c r="AL56" s="39"/>
      <c r="AM56" s="39"/>
      <c r="AN56" s="39"/>
      <c r="AO56" s="39"/>
    </row>
    <row r="57" spans="4:41" s="87" customFormat="1" x14ac:dyDescent="0.25">
      <c r="D57" s="437"/>
      <c r="E57" s="327"/>
      <c r="F57" s="337"/>
      <c r="G57" s="338"/>
      <c r="H57" s="339"/>
      <c r="I57" s="339"/>
      <c r="J57" s="339"/>
      <c r="K57" s="339"/>
      <c r="L57" s="340"/>
      <c r="M57" s="339"/>
      <c r="N57" s="336"/>
      <c r="O57" s="339"/>
      <c r="P57" s="339"/>
      <c r="Q57" s="339"/>
      <c r="R57" s="339"/>
      <c r="S57" s="341"/>
      <c r="T57" s="342"/>
      <c r="U57" s="342"/>
      <c r="X57" s="39"/>
      <c r="Y57" s="39"/>
      <c r="Z57" s="39"/>
      <c r="AA57" s="65"/>
      <c r="AB57" s="39"/>
      <c r="AC57" s="39"/>
      <c r="AD57" s="39"/>
      <c r="AE57" s="39"/>
      <c r="AF57" s="39"/>
      <c r="AG57" s="39"/>
      <c r="AH57" s="39"/>
      <c r="AI57" s="39"/>
      <c r="AJ57" s="39"/>
      <c r="AK57" s="39"/>
      <c r="AL57" s="39"/>
      <c r="AM57" s="39"/>
      <c r="AN57" s="39"/>
      <c r="AO57" s="39"/>
    </row>
    <row r="58" spans="4:41" s="87" customFormat="1" x14ac:dyDescent="0.25">
      <c r="D58" s="327"/>
      <c r="E58" s="327"/>
      <c r="F58" s="337"/>
      <c r="G58" s="338"/>
      <c r="H58" s="343"/>
      <c r="I58" s="343"/>
      <c r="J58" s="344"/>
      <c r="K58" s="343"/>
      <c r="L58" s="343"/>
      <c r="M58" s="343"/>
      <c r="N58" s="345"/>
      <c r="O58" s="346"/>
      <c r="P58" s="346"/>
      <c r="Q58" s="346"/>
      <c r="R58" s="346"/>
      <c r="S58" s="347"/>
      <c r="T58" s="343"/>
      <c r="U58" s="343"/>
      <c r="X58" s="39"/>
      <c r="Y58" s="39"/>
      <c r="Z58" s="39"/>
      <c r="AA58" s="65"/>
      <c r="AB58" s="39"/>
      <c r="AC58" s="39"/>
      <c r="AD58" s="39"/>
      <c r="AE58" s="39"/>
      <c r="AF58" s="39"/>
      <c r="AG58" s="39"/>
      <c r="AH58" s="39"/>
      <c r="AI58" s="39"/>
      <c r="AJ58" s="39"/>
      <c r="AK58" s="39"/>
      <c r="AL58" s="39"/>
      <c r="AM58" s="39"/>
      <c r="AN58" s="39"/>
      <c r="AO58" s="39"/>
    </row>
    <row r="59" spans="4:41" s="87" customFormat="1" ht="48.95" customHeight="1" x14ac:dyDescent="0.25">
      <c r="D59" s="348"/>
      <c r="E59" s="349"/>
      <c r="F59" s="21"/>
      <c r="G59" s="338"/>
      <c r="H59" s="326"/>
      <c r="I59" s="326"/>
      <c r="J59" s="84"/>
      <c r="K59" s="84"/>
      <c r="L59" s="350"/>
      <c r="M59" s="351"/>
      <c r="N59" s="352"/>
      <c r="O59" s="326"/>
      <c r="P59" s="326"/>
      <c r="Q59" s="326"/>
      <c r="R59" s="326"/>
      <c r="S59" s="353"/>
      <c r="T59" s="354"/>
      <c r="U59" s="351"/>
      <c r="X59" s="39"/>
      <c r="Y59" s="39"/>
      <c r="Z59" s="39"/>
      <c r="AA59" s="65"/>
      <c r="AB59" s="39"/>
      <c r="AC59" s="39"/>
      <c r="AD59" s="39"/>
      <c r="AE59" s="39"/>
      <c r="AF59" s="39"/>
      <c r="AG59" s="39"/>
      <c r="AH59" s="39"/>
      <c r="AI59" s="39"/>
      <c r="AJ59" s="39"/>
      <c r="AK59" s="39"/>
      <c r="AL59" s="39"/>
      <c r="AM59" s="39"/>
      <c r="AN59" s="39"/>
      <c r="AO59" s="39"/>
    </row>
    <row r="60" spans="4:41" s="87" customFormat="1" ht="48.95" customHeight="1" x14ac:dyDescent="0.25">
      <c r="D60" s="348"/>
      <c r="E60" s="349"/>
      <c r="F60" s="21"/>
      <c r="G60" s="355"/>
      <c r="H60" s="84"/>
      <c r="I60" s="84"/>
      <c r="J60" s="84"/>
      <c r="K60" s="84"/>
      <c r="L60" s="350"/>
      <c r="M60" s="351"/>
      <c r="N60" s="250"/>
      <c r="O60" s="84"/>
      <c r="P60" s="84"/>
      <c r="Q60" s="84"/>
      <c r="R60" s="326"/>
      <c r="S60" s="84"/>
      <c r="T60" s="354"/>
      <c r="U60" s="351"/>
      <c r="X60" s="39"/>
      <c r="Y60" s="39"/>
      <c r="Z60" s="39"/>
      <c r="AA60" s="65"/>
      <c r="AB60" s="39"/>
      <c r="AC60" s="39"/>
      <c r="AD60" s="39"/>
      <c r="AE60" s="39"/>
      <c r="AF60" s="39"/>
      <c r="AG60" s="39"/>
      <c r="AH60" s="39"/>
      <c r="AI60" s="39"/>
      <c r="AJ60" s="39"/>
      <c r="AK60" s="39"/>
      <c r="AL60" s="39"/>
      <c r="AM60" s="39"/>
      <c r="AN60" s="39"/>
      <c r="AO60" s="39"/>
    </row>
    <row r="61" spans="4:41" s="87" customFormat="1" ht="48.95" customHeight="1" x14ac:dyDescent="0.25">
      <c r="D61" s="348"/>
      <c r="E61" s="349"/>
      <c r="F61" s="21"/>
      <c r="G61" s="356"/>
      <c r="H61" s="84"/>
      <c r="I61" s="84"/>
      <c r="J61" s="84"/>
      <c r="K61" s="84"/>
      <c r="L61" s="350"/>
      <c r="M61" s="351"/>
      <c r="N61" s="250"/>
      <c r="O61" s="84"/>
      <c r="P61" s="84"/>
      <c r="Q61" s="84"/>
      <c r="R61" s="326"/>
      <c r="S61" s="84"/>
      <c r="T61" s="354"/>
      <c r="U61" s="351"/>
      <c r="X61" s="39"/>
      <c r="Y61" s="39"/>
      <c r="Z61" s="39"/>
      <c r="AA61" s="65"/>
      <c r="AB61" s="39"/>
      <c r="AC61" s="39"/>
      <c r="AD61" s="39"/>
      <c r="AE61" s="39"/>
      <c r="AF61" s="39"/>
      <c r="AG61" s="39"/>
      <c r="AH61" s="39"/>
      <c r="AI61" s="39"/>
      <c r="AJ61" s="39"/>
      <c r="AK61" s="39"/>
      <c r="AL61" s="39"/>
      <c r="AM61" s="39"/>
      <c r="AN61" s="39"/>
      <c r="AO61" s="39"/>
    </row>
    <row r="62" spans="4:41" s="87" customFormat="1" ht="48.95" customHeight="1" x14ac:dyDescent="0.25">
      <c r="D62" s="348"/>
      <c r="E62" s="349"/>
      <c r="F62" s="21"/>
      <c r="G62" s="355"/>
      <c r="H62" s="84"/>
      <c r="I62" s="84"/>
      <c r="J62" s="84"/>
      <c r="K62" s="84"/>
      <c r="L62" s="350"/>
      <c r="M62" s="351"/>
      <c r="N62" s="250"/>
      <c r="O62" s="84"/>
      <c r="P62" s="326"/>
      <c r="Q62" s="326"/>
      <c r="R62" s="326"/>
      <c r="S62" s="84"/>
      <c r="T62" s="354"/>
      <c r="U62" s="351"/>
      <c r="X62" s="39"/>
      <c r="Y62" s="39"/>
      <c r="Z62" s="39"/>
      <c r="AA62" s="65"/>
      <c r="AB62" s="39"/>
      <c r="AC62" s="39"/>
      <c r="AD62" s="39"/>
      <c r="AE62" s="39"/>
      <c r="AF62" s="39"/>
      <c r="AG62" s="39"/>
      <c r="AH62" s="39"/>
      <c r="AI62" s="39"/>
      <c r="AJ62" s="39"/>
      <c r="AK62" s="39"/>
      <c r="AL62" s="39"/>
      <c r="AM62" s="39"/>
      <c r="AN62" s="39"/>
      <c r="AO62" s="39"/>
    </row>
    <row r="63" spans="4:41" s="87" customFormat="1" ht="48.95" customHeight="1" x14ac:dyDescent="0.25">
      <c r="D63" s="348"/>
      <c r="E63" s="349"/>
      <c r="F63" s="21"/>
      <c r="G63" s="355"/>
      <c r="H63" s="84"/>
      <c r="I63" s="84"/>
      <c r="J63" s="84"/>
      <c r="K63" s="84"/>
      <c r="L63" s="350"/>
      <c r="M63" s="351"/>
      <c r="N63" s="250"/>
      <c r="O63" s="84"/>
      <c r="P63" s="326"/>
      <c r="Q63" s="326"/>
      <c r="R63" s="326"/>
      <c r="S63" s="84"/>
      <c r="T63" s="354"/>
      <c r="U63" s="351"/>
      <c r="X63" s="39"/>
      <c r="Y63" s="39"/>
      <c r="Z63" s="39"/>
      <c r="AA63" s="65"/>
      <c r="AB63" s="39"/>
      <c r="AC63" s="39"/>
      <c r="AD63" s="39"/>
      <c r="AE63" s="39"/>
      <c r="AF63" s="39"/>
      <c r="AG63" s="39"/>
      <c r="AH63" s="39"/>
      <c r="AI63" s="39"/>
      <c r="AJ63" s="39"/>
      <c r="AK63" s="39"/>
      <c r="AL63" s="39"/>
      <c r="AM63" s="39"/>
      <c r="AN63" s="39"/>
      <c r="AO63" s="39"/>
    </row>
    <row r="64" spans="4:41" s="87" customFormat="1" ht="48.95" customHeight="1" x14ac:dyDescent="0.25">
      <c r="D64" s="348"/>
      <c r="E64" s="349"/>
      <c r="F64" s="21"/>
      <c r="G64" s="355"/>
      <c r="H64" s="84"/>
      <c r="I64" s="84"/>
      <c r="J64" s="84"/>
      <c r="K64" s="84"/>
      <c r="L64" s="350"/>
      <c r="M64" s="351"/>
      <c r="N64" s="250"/>
      <c r="O64" s="84"/>
      <c r="P64" s="326"/>
      <c r="Q64" s="326"/>
      <c r="R64" s="326"/>
      <c r="S64" s="84"/>
      <c r="T64" s="354"/>
      <c r="U64" s="351"/>
      <c r="X64" s="39"/>
      <c r="Y64" s="39"/>
      <c r="Z64" s="39"/>
      <c r="AA64" s="65"/>
      <c r="AB64" s="39"/>
      <c r="AC64" s="39"/>
      <c r="AD64" s="39"/>
      <c r="AE64" s="39"/>
      <c r="AF64" s="39"/>
      <c r="AG64" s="39"/>
      <c r="AH64" s="39"/>
      <c r="AI64" s="39"/>
      <c r="AJ64" s="39"/>
      <c r="AK64" s="39"/>
      <c r="AL64" s="39"/>
      <c r="AM64" s="39"/>
      <c r="AN64" s="39"/>
      <c r="AO64" s="39"/>
    </row>
    <row r="65" spans="4:41" s="87" customFormat="1" ht="48.95" customHeight="1" x14ac:dyDescent="0.25">
      <c r="D65" s="348"/>
      <c r="E65" s="349"/>
      <c r="F65" s="21"/>
      <c r="G65" s="356"/>
      <c r="H65" s="84"/>
      <c r="I65" s="84"/>
      <c r="J65" s="84"/>
      <c r="K65" s="84"/>
      <c r="L65" s="350"/>
      <c r="M65" s="351"/>
      <c r="N65" s="250"/>
      <c r="O65" s="84"/>
      <c r="P65" s="326"/>
      <c r="Q65" s="326"/>
      <c r="R65" s="326"/>
      <c r="S65" s="84"/>
      <c r="T65" s="354"/>
      <c r="U65" s="351"/>
      <c r="X65" s="39"/>
      <c r="Y65" s="39"/>
      <c r="Z65" s="39"/>
      <c r="AA65" s="65"/>
      <c r="AB65" s="39"/>
      <c r="AC65" s="39"/>
      <c r="AD65" s="39"/>
      <c r="AE65" s="39"/>
      <c r="AF65" s="39"/>
      <c r="AG65" s="39"/>
      <c r="AH65" s="39"/>
      <c r="AI65" s="39"/>
      <c r="AJ65" s="39"/>
      <c r="AK65" s="39"/>
      <c r="AL65" s="39"/>
      <c r="AM65" s="39"/>
      <c r="AN65" s="39"/>
      <c r="AO65" s="39"/>
    </row>
    <row r="66" spans="4:41" s="87" customFormat="1" ht="48.95" customHeight="1" x14ac:dyDescent="0.25">
      <c r="D66" s="348"/>
      <c r="E66" s="349"/>
      <c r="F66" s="21"/>
      <c r="G66" s="355"/>
      <c r="H66" s="84"/>
      <c r="I66" s="84"/>
      <c r="J66" s="84"/>
      <c r="K66" s="84"/>
      <c r="L66" s="350"/>
      <c r="M66" s="351"/>
      <c r="N66" s="250"/>
      <c r="O66" s="84"/>
      <c r="P66" s="84"/>
      <c r="Q66" s="84"/>
      <c r="R66" s="326"/>
      <c r="S66" s="84"/>
      <c r="T66" s="354"/>
      <c r="U66" s="351"/>
      <c r="X66" s="39"/>
      <c r="Y66" s="39"/>
      <c r="Z66" s="39"/>
      <c r="AA66" s="65"/>
      <c r="AB66" s="39"/>
      <c r="AC66" s="39"/>
      <c r="AD66" s="39"/>
      <c r="AE66" s="39"/>
      <c r="AF66" s="39"/>
      <c r="AG66" s="39"/>
      <c r="AH66" s="39"/>
      <c r="AI66" s="39"/>
      <c r="AJ66" s="39"/>
      <c r="AK66" s="39"/>
      <c r="AL66" s="39"/>
      <c r="AM66" s="39"/>
      <c r="AN66" s="39"/>
      <c r="AO66" s="39"/>
    </row>
    <row r="67" spans="4:41" s="87" customFormat="1" ht="48.95" customHeight="1" x14ac:dyDescent="0.25">
      <c r="D67" s="348"/>
      <c r="E67" s="349"/>
      <c r="F67" s="21"/>
      <c r="G67" s="355"/>
      <c r="H67" s="84"/>
      <c r="I67" s="84"/>
      <c r="J67" s="84"/>
      <c r="K67" s="248"/>
      <c r="L67" s="350"/>
      <c r="M67" s="351"/>
      <c r="N67" s="250"/>
      <c r="O67" s="84"/>
      <c r="P67" s="84"/>
      <c r="Q67" s="84"/>
      <c r="R67" s="326"/>
      <c r="S67" s="84"/>
      <c r="T67" s="354"/>
      <c r="U67" s="351"/>
      <c r="X67" s="39"/>
      <c r="Y67" s="39"/>
      <c r="Z67" s="39"/>
      <c r="AA67" s="65"/>
      <c r="AB67" s="39"/>
      <c r="AC67" s="39"/>
      <c r="AD67" s="39"/>
      <c r="AE67" s="39"/>
      <c r="AF67" s="39"/>
      <c r="AG67" s="39"/>
      <c r="AH67" s="39"/>
      <c r="AI67" s="39"/>
      <c r="AJ67" s="39"/>
      <c r="AK67" s="39"/>
      <c r="AL67" s="39"/>
      <c r="AM67" s="39"/>
      <c r="AN67" s="39"/>
      <c r="AO67" s="39"/>
    </row>
    <row r="68" spans="4:41" s="87" customFormat="1" ht="48.95" customHeight="1" x14ac:dyDescent="0.25">
      <c r="D68" s="348"/>
      <c r="E68" s="349"/>
      <c r="F68" s="21"/>
      <c r="G68" s="355"/>
      <c r="H68" s="84"/>
      <c r="I68" s="84"/>
      <c r="J68" s="248"/>
      <c r="K68" s="248"/>
      <c r="L68" s="350"/>
      <c r="M68" s="351"/>
      <c r="N68" s="250"/>
      <c r="O68" s="84"/>
      <c r="P68" s="84"/>
      <c r="Q68" s="84"/>
      <c r="R68" s="326"/>
      <c r="S68" s="84"/>
      <c r="T68" s="354"/>
      <c r="U68" s="351"/>
      <c r="X68" s="39"/>
      <c r="Y68" s="39"/>
      <c r="Z68" s="39"/>
      <c r="AA68" s="65"/>
      <c r="AB68" s="39"/>
      <c r="AC68" s="39"/>
      <c r="AD68" s="39"/>
      <c r="AE68" s="39"/>
      <c r="AF68" s="39"/>
      <c r="AG68" s="39"/>
      <c r="AH68" s="39"/>
      <c r="AI68" s="39"/>
      <c r="AJ68" s="39"/>
      <c r="AK68" s="39"/>
      <c r="AL68" s="39"/>
      <c r="AM68" s="39"/>
      <c r="AN68" s="39"/>
      <c r="AO68" s="39"/>
    </row>
    <row r="69" spans="4:41" s="87" customFormat="1" ht="48.95" customHeight="1" x14ac:dyDescent="0.25">
      <c r="D69" s="348"/>
      <c r="E69" s="349"/>
      <c r="F69" s="21"/>
      <c r="G69" s="355"/>
      <c r="H69" s="84"/>
      <c r="I69" s="84"/>
      <c r="J69" s="248"/>
      <c r="K69" s="248"/>
      <c r="L69" s="350"/>
      <c r="M69" s="351"/>
      <c r="N69" s="250"/>
      <c r="O69" s="84"/>
      <c r="P69" s="84"/>
      <c r="Q69" s="84"/>
      <c r="R69" s="326"/>
      <c r="S69" s="84"/>
      <c r="T69" s="354"/>
      <c r="U69" s="351"/>
      <c r="X69" s="39"/>
      <c r="Y69" s="39"/>
      <c r="Z69" s="39"/>
      <c r="AA69" s="65"/>
      <c r="AB69" s="39"/>
      <c r="AC69" s="39"/>
      <c r="AD69" s="39"/>
      <c r="AE69" s="39"/>
      <c r="AF69" s="39"/>
      <c r="AG69" s="39"/>
      <c r="AH69" s="39"/>
      <c r="AI69" s="39"/>
      <c r="AJ69" s="39"/>
      <c r="AK69" s="39"/>
      <c r="AL69" s="39"/>
      <c r="AM69" s="39"/>
      <c r="AN69" s="39"/>
      <c r="AO69" s="39"/>
    </row>
    <row r="70" spans="4:41" s="87" customFormat="1" ht="48.95" customHeight="1" x14ac:dyDescent="0.25">
      <c r="D70" s="348"/>
      <c r="E70" s="349"/>
      <c r="F70" s="21"/>
      <c r="H70" s="84"/>
      <c r="I70" s="84"/>
      <c r="J70" s="248"/>
      <c r="K70" s="84"/>
      <c r="L70" s="350"/>
      <c r="M70" s="351"/>
      <c r="O70" s="84"/>
      <c r="P70" s="84"/>
      <c r="Q70" s="84"/>
      <c r="R70" s="326"/>
      <c r="T70" s="354"/>
      <c r="U70" s="351"/>
      <c r="X70" s="39"/>
      <c r="Y70" s="39"/>
      <c r="Z70" s="39"/>
      <c r="AA70" s="65"/>
      <c r="AB70" s="39"/>
      <c r="AC70" s="39"/>
      <c r="AD70" s="39"/>
      <c r="AE70" s="39"/>
      <c r="AF70" s="39"/>
      <c r="AG70" s="39"/>
      <c r="AH70" s="39"/>
      <c r="AI70" s="39"/>
      <c r="AJ70" s="39"/>
      <c r="AK70" s="39"/>
      <c r="AL70" s="39"/>
      <c r="AM70" s="39"/>
      <c r="AN70" s="39"/>
      <c r="AO70" s="39"/>
    </row>
    <row r="71" spans="4:41" s="87" customFormat="1" ht="48.95" customHeight="1" x14ac:dyDescent="0.25">
      <c r="D71" s="348"/>
      <c r="E71" s="349"/>
      <c r="F71" s="21"/>
      <c r="H71" s="84"/>
      <c r="I71" s="84"/>
      <c r="J71" s="248"/>
      <c r="K71" s="84"/>
      <c r="L71" s="350"/>
      <c r="M71" s="351"/>
      <c r="O71" s="84"/>
      <c r="P71" s="84"/>
      <c r="Q71" s="84"/>
      <c r="R71" s="326"/>
      <c r="T71" s="354"/>
      <c r="U71" s="351"/>
      <c r="X71" s="39"/>
      <c r="Y71" s="39"/>
      <c r="Z71" s="39"/>
      <c r="AA71" s="65"/>
      <c r="AB71" s="39"/>
      <c r="AC71" s="39"/>
      <c r="AD71" s="39"/>
      <c r="AE71" s="39"/>
      <c r="AF71" s="39"/>
      <c r="AG71" s="39"/>
      <c r="AH71" s="39"/>
      <c r="AI71" s="39"/>
      <c r="AJ71" s="39"/>
      <c r="AK71" s="39"/>
      <c r="AL71" s="39"/>
      <c r="AM71" s="39"/>
      <c r="AN71" s="39"/>
      <c r="AO71" s="39"/>
    </row>
    <row r="72" spans="4:41" s="87" customFormat="1" ht="48.95" customHeight="1" x14ac:dyDescent="0.25">
      <c r="D72" s="348"/>
      <c r="E72" s="349"/>
      <c r="F72" s="21"/>
      <c r="H72" s="84"/>
      <c r="I72" s="84"/>
      <c r="J72" s="248"/>
      <c r="K72" s="84"/>
      <c r="L72" s="350"/>
      <c r="M72" s="351"/>
      <c r="O72" s="84"/>
      <c r="P72" s="84"/>
      <c r="Q72" s="84"/>
      <c r="R72" s="326"/>
      <c r="T72" s="354"/>
      <c r="U72" s="351"/>
      <c r="X72" s="39"/>
      <c r="Y72" s="39"/>
      <c r="Z72" s="39"/>
      <c r="AA72" s="65"/>
      <c r="AB72" s="39"/>
      <c r="AC72" s="39"/>
      <c r="AD72" s="39"/>
      <c r="AE72" s="39"/>
      <c r="AF72" s="39"/>
      <c r="AG72" s="39"/>
      <c r="AH72" s="39"/>
      <c r="AI72" s="39"/>
      <c r="AJ72" s="39"/>
      <c r="AK72" s="39"/>
      <c r="AL72" s="39"/>
      <c r="AM72" s="39"/>
      <c r="AN72" s="39"/>
      <c r="AO72" s="39"/>
    </row>
    <row r="73" spans="4:41" s="87" customFormat="1" ht="48.95" customHeight="1" x14ac:dyDescent="0.25">
      <c r="D73" s="348"/>
      <c r="E73" s="349"/>
      <c r="F73" s="21"/>
      <c r="H73" s="84"/>
      <c r="I73" s="84"/>
      <c r="J73" s="248"/>
      <c r="K73" s="84"/>
      <c r="L73" s="350"/>
      <c r="M73" s="351"/>
      <c r="O73" s="84"/>
      <c r="P73" s="326"/>
      <c r="Q73" s="326"/>
      <c r="R73" s="326"/>
      <c r="T73" s="354"/>
      <c r="U73" s="351"/>
      <c r="X73" s="39"/>
      <c r="Y73" s="39"/>
      <c r="Z73" s="39"/>
      <c r="AA73" s="65"/>
      <c r="AB73" s="39"/>
      <c r="AC73" s="39"/>
      <c r="AD73" s="39"/>
      <c r="AE73" s="39"/>
      <c r="AF73" s="39"/>
      <c r="AG73" s="39"/>
      <c r="AH73" s="39"/>
      <c r="AI73" s="39"/>
      <c r="AJ73" s="39"/>
      <c r="AK73" s="39"/>
      <c r="AL73" s="39"/>
      <c r="AM73" s="39"/>
      <c r="AN73" s="39"/>
      <c r="AO73" s="39"/>
    </row>
    <row r="74" spans="4:41" s="87" customFormat="1" ht="48.95" customHeight="1" x14ac:dyDescent="0.25">
      <c r="D74" s="348"/>
      <c r="E74" s="349"/>
      <c r="F74" s="21"/>
      <c r="H74" s="84"/>
      <c r="I74" s="84"/>
      <c r="J74" s="248"/>
      <c r="K74" s="84"/>
      <c r="L74" s="350"/>
      <c r="M74" s="351"/>
      <c r="O74" s="84"/>
      <c r="P74" s="326"/>
      <c r="Q74" s="326"/>
      <c r="R74" s="326"/>
      <c r="T74" s="354"/>
      <c r="U74" s="351"/>
      <c r="X74" s="39"/>
      <c r="Y74" s="39"/>
      <c r="Z74" s="39"/>
      <c r="AA74" s="65"/>
      <c r="AB74" s="39"/>
      <c r="AC74" s="39"/>
      <c r="AD74" s="39"/>
      <c r="AE74" s="39"/>
      <c r="AF74" s="39"/>
      <c r="AG74" s="39"/>
      <c r="AH74" s="39"/>
      <c r="AI74" s="39"/>
      <c r="AJ74" s="39"/>
      <c r="AK74" s="39"/>
      <c r="AL74" s="39"/>
      <c r="AM74" s="39"/>
      <c r="AN74" s="39"/>
      <c r="AO74" s="39"/>
    </row>
    <row r="75" spans="4:41" s="87" customFormat="1" ht="48.95" customHeight="1" x14ac:dyDescent="0.25">
      <c r="D75" s="348"/>
      <c r="E75" s="349"/>
      <c r="F75" s="21"/>
      <c r="H75" s="84"/>
      <c r="I75" s="248"/>
      <c r="J75" s="84"/>
      <c r="K75" s="84"/>
      <c r="L75" s="350"/>
      <c r="M75" s="351"/>
      <c r="O75" s="84"/>
      <c r="P75" s="326"/>
      <c r="Q75" s="326"/>
      <c r="R75" s="326"/>
      <c r="T75" s="354"/>
      <c r="U75" s="351"/>
      <c r="V75" s="357"/>
      <c r="X75" s="39"/>
      <c r="Y75" s="39"/>
      <c r="Z75" s="39"/>
      <c r="AA75" s="65"/>
      <c r="AB75" s="39"/>
      <c r="AC75" s="39"/>
      <c r="AD75" s="39"/>
      <c r="AE75" s="39"/>
      <c r="AF75" s="39"/>
      <c r="AG75" s="39"/>
      <c r="AH75" s="39"/>
      <c r="AI75" s="39"/>
      <c r="AJ75" s="39"/>
      <c r="AK75" s="39"/>
      <c r="AL75" s="39"/>
      <c r="AM75" s="39"/>
      <c r="AN75" s="39"/>
      <c r="AO75" s="39"/>
    </row>
    <row r="76" spans="4:41" s="87" customFormat="1" ht="48.95" customHeight="1" x14ac:dyDescent="0.25">
      <c r="D76" s="348"/>
      <c r="E76" s="349"/>
      <c r="F76" s="21"/>
      <c r="G76" s="358"/>
      <c r="H76" s="358"/>
      <c r="L76" s="328"/>
      <c r="M76" s="328"/>
      <c r="O76" s="328"/>
      <c r="P76" s="328"/>
      <c r="Q76" s="328"/>
      <c r="R76" s="328"/>
      <c r="X76" s="39"/>
      <c r="Y76" s="39"/>
      <c r="Z76" s="39"/>
      <c r="AA76" s="65"/>
      <c r="AB76" s="39"/>
      <c r="AC76" s="39"/>
      <c r="AD76" s="39"/>
      <c r="AE76" s="39"/>
      <c r="AF76" s="39"/>
      <c r="AG76" s="39"/>
      <c r="AH76" s="39"/>
      <c r="AI76" s="39"/>
      <c r="AJ76" s="39"/>
      <c r="AK76" s="39"/>
      <c r="AL76" s="39"/>
      <c r="AM76" s="39"/>
      <c r="AN76" s="39"/>
      <c r="AO76" s="39"/>
    </row>
    <row r="77" spans="4:41" s="87" customFormat="1" ht="48.95" customHeight="1" x14ac:dyDescent="0.25">
      <c r="D77" s="348"/>
      <c r="E77" s="349"/>
      <c r="F77" s="21"/>
      <c r="G77" s="358"/>
      <c r="H77" s="358"/>
      <c r="L77" s="328"/>
      <c r="M77" s="328"/>
      <c r="O77" s="328"/>
      <c r="P77" s="328"/>
      <c r="Q77" s="328"/>
      <c r="R77" s="328"/>
      <c r="X77" s="39"/>
      <c r="Y77" s="39"/>
      <c r="Z77" s="39"/>
      <c r="AA77" s="65"/>
      <c r="AB77" s="39"/>
      <c r="AC77" s="39"/>
      <c r="AD77" s="39"/>
      <c r="AE77" s="39"/>
      <c r="AF77" s="39"/>
      <c r="AG77" s="39"/>
      <c r="AH77" s="39"/>
      <c r="AI77" s="39"/>
      <c r="AJ77" s="39"/>
      <c r="AK77" s="39"/>
      <c r="AL77" s="39"/>
      <c r="AM77" s="39"/>
      <c r="AN77" s="39"/>
      <c r="AO77" s="39"/>
    </row>
    <row r="78" spans="4:41" s="87" customFormat="1" ht="48.95" customHeight="1" x14ac:dyDescent="0.25">
      <c r="D78" s="359"/>
      <c r="E78" s="360"/>
      <c r="F78" s="361"/>
      <c r="G78" s="358"/>
      <c r="H78" s="358"/>
      <c r="L78" s="328"/>
      <c r="M78" s="328"/>
      <c r="O78" s="328"/>
      <c r="P78" s="328"/>
      <c r="Q78" s="328"/>
      <c r="R78" s="328"/>
      <c r="X78" s="39"/>
      <c r="Y78" s="39"/>
      <c r="Z78" s="39"/>
      <c r="AA78" s="65"/>
      <c r="AB78" s="39"/>
      <c r="AC78" s="39"/>
      <c r="AD78" s="39"/>
      <c r="AE78" s="39"/>
      <c r="AF78" s="39"/>
      <c r="AG78" s="39"/>
      <c r="AH78" s="39"/>
      <c r="AI78" s="39"/>
      <c r="AJ78" s="39"/>
      <c r="AK78" s="39"/>
      <c r="AL78" s="39"/>
      <c r="AM78" s="39"/>
      <c r="AN78" s="39"/>
      <c r="AO78" s="39"/>
    </row>
    <row r="79" spans="4:41" s="87" customFormat="1" ht="48.95" customHeight="1" x14ac:dyDescent="0.25">
      <c r="D79" s="359"/>
      <c r="E79" s="360"/>
      <c r="F79" s="361"/>
      <c r="L79" s="328"/>
      <c r="M79" s="328"/>
      <c r="O79" s="328"/>
      <c r="P79" s="328"/>
      <c r="Q79" s="328"/>
      <c r="R79" s="328"/>
      <c r="X79" s="39"/>
      <c r="Y79" s="39"/>
      <c r="Z79" s="39"/>
      <c r="AA79" s="65"/>
      <c r="AB79" s="39"/>
      <c r="AC79" s="39"/>
      <c r="AD79" s="39"/>
      <c r="AE79" s="39"/>
      <c r="AF79" s="39"/>
      <c r="AG79" s="39"/>
      <c r="AH79" s="39"/>
      <c r="AI79" s="39"/>
      <c r="AJ79" s="39"/>
      <c r="AK79" s="39"/>
      <c r="AL79" s="39"/>
      <c r="AM79" s="39"/>
      <c r="AN79" s="39"/>
      <c r="AO79" s="39"/>
    </row>
    <row r="80" spans="4:41" s="87" customFormat="1" ht="48.95" customHeight="1" x14ac:dyDescent="0.25">
      <c r="D80" s="359"/>
      <c r="E80" s="360"/>
      <c r="F80" s="361"/>
      <c r="L80" s="328"/>
      <c r="M80" s="328"/>
      <c r="O80" s="328"/>
      <c r="P80" s="328"/>
      <c r="Q80" s="328"/>
      <c r="R80" s="328"/>
      <c r="X80" s="39"/>
      <c r="Y80" s="39"/>
      <c r="Z80" s="39"/>
      <c r="AA80" s="65"/>
      <c r="AB80" s="39"/>
      <c r="AC80" s="39"/>
      <c r="AD80" s="39"/>
      <c r="AE80" s="39"/>
      <c r="AF80" s="39"/>
      <c r="AG80" s="39"/>
      <c r="AH80" s="39"/>
      <c r="AI80" s="39"/>
      <c r="AJ80" s="39"/>
      <c r="AK80" s="39"/>
      <c r="AL80" s="39"/>
      <c r="AM80" s="39"/>
      <c r="AN80" s="39"/>
      <c r="AO80" s="39"/>
    </row>
    <row r="81" spans="4:41" s="87" customFormat="1" ht="48.95" customHeight="1" x14ac:dyDescent="0.25">
      <c r="D81" s="362"/>
      <c r="E81" s="360"/>
      <c r="F81" s="361"/>
      <c r="L81" s="328"/>
      <c r="M81" s="328"/>
      <c r="O81" s="328"/>
      <c r="P81" s="328"/>
      <c r="Q81" s="328"/>
      <c r="R81" s="328"/>
      <c r="X81" s="39"/>
      <c r="Y81" s="39"/>
      <c r="Z81" s="39"/>
      <c r="AA81" s="65"/>
      <c r="AB81" s="39"/>
      <c r="AC81" s="39"/>
      <c r="AD81" s="39"/>
      <c r="AE81" s="39"/>
      <c r="AF81" s="39"/>
      <c r="AG81" s="39"/>
      <c r="AH81" s="39"/>
      <c r="AI81" s="39"/>
      <c r="AJ81" s="39"/>
      <c r="AK81" s="39"/>
      <c r="AL81" s="39"/>
      <c r="AM81" s="39"/>
      <c r="AN81" s="39"/>
      <c r="AO81" s="39"/>
    </row>
    <row r="82" spans="4:41" s="87" customFormat="1" x14ac:dyDescent="0.25">
      <c r="X82" s="39"/>
      <c r="Y82" s="39"/>
      <c r="Z82" s="39"/>
      <c r="AA82" s="65"/>
      <c r="AB82" s="39"/>
      <c r="AC82" s="39"/>
      <c r="AD82" s="39"/>
      <c r="AE82" s="39"/>
      <c r="AF82" s="39"/>
      <c r="AG82" s="39"/>
      <c r="AH82" s="39"/>
      <c r="AI82" s="39"/>
      <c r="AJ82" s="39"/>
      <c r="AK82" s="39"/>
      <c r="AL82" s="39"/>
      <c r="AM82" s="39"/>
      <c r="AN82" s="39"/>
      <c r="AO82" s="39"/>
    </row>
    <row r="83" spans="4:41" s="87" customFormat="1" x14ac:dyDescent="0.25">
      <c r="X83" s="39"/>
      <c r="Y83" s="39"/>
      <c r="Z83" s="39"/>
      <c r="AA83" s="65"/>
      <c r="AB83" s="39"/>
      <c r="AC83" s="39"/>
      <c r="AD83" s="39"/>
      <c r="AE83" s="39"/>
      <c r="AF83" s="39"/>
      <c r="AG83" s="39"/>
      <c r="AH83" s="39"/>
      <c r="AI83" s="39"/>
      <c r="AJ83" s="39"/>
      <c r="AK83" s="39"/>
      <c r="AL83" s="39"/>
      <c r="AM83" s="39"/>
      <c r="AN83" s="39"/>
      <c r="AO83" s="39"/>
    </row>
  </sheetData>
  <sheetProtection algorithmName="SHA-512" hashValue="TV99cEza4j64K5vy0EK1MqCWOhe6ScA8lL9Zv91zRqk0niwbW+YgKcM8iOpKvi9mM77UsTIOeHzqBOzenAumkw==" saltValue="8dNFHSI3j7rAAcfGHA/n5A==" spinCount="100000" sheet="1" objects="1" scenarios="1"/>
  <mergeCells count="58">
    <mergeCell ref="A6:A9"/>
    <mergeCell ref="H7:L7"/>
    <mergeCell ref="T7:U8"/>
    <mergeCell ref="AI8:AK8"/>
    <mergeCell ref="S11:T11"/>
    <mergeCell ref="Y11:Z11"/>
    <mergeCell ref="AC7:AF7"/>
    <mergeCell ref="A10:A11"/>
    <mergeCell ref="S10:T10"/>
    <mergeCell ref="Y10:Z10"/>
    <mergeCell ref="AM7:AN8"/>
    <mergeCell ref="H8:M8"/>
    <mergeCell ref="O8:R8"/>
    <mergeCell ref="A12:A13"/>
    <mergeCell ref="C12:C16"/>
    <mergeCell ref="S12:T12"/>
    <mergeCell ref="AC8:AG8"/>
    <mergeCell ref="S15:T15"/>
    <mergeCell ref="Y14:Z14"/>
    <mergeCell ref="S16:T16"/>
    <mergeCell ref="Y16:Z16"/>
    <mergeCell ref="X12:X16"/>
    <mergeCell ref="Y12:Z12"/>
    <mergeCell ref="S13:T13"/>
    <mergeCell ref="Y13:Z13"/>
    <mergeCell ref="S14:T14"/>
    <mergeCell ref="X17:X18"/>
    <mergeCell ref="Y17:Z17"/>
    <mergeCell ref="S18:T18"/>
    <mergeCell ref="Y18:Z18"/>
    <mergeCell ref="C17:C18"/>
    <mergeCell ref="S17:T17"/>
    <mergeCell ref="S21:T21"/>
    <mergeCell ref="D24:E24"/>
    <mergeCell ref="K24:L24"/>
    <mergeCell ref="U24:V24"/>
    <mergeCell ref="S19:T19"/>
    <mergeCell ref="S20:T20"/>
    <mergeCell ref="D25:F25"/>
    <mergeCell ref="O25:Q25"/>
    <mergeCell ref="U25:V25"/>
    <mergeCell ref="D26:E26"/>
    <mergeCell ref="P26:Q26"/>
    <mergeCell ref="U26:V26"/>
    <mergeCell ref="D27:E27"/>
    <mergeCell ref="P27:Q27"/>
    <mergeCell ref="U27:V27"/>
    <mergeCell ref="D28:E28"/>
    <mergeCell ref="P28:Q28"/>
    <mergeCell ref="U28:V28"/>
    <mergeCell ref="H55:M55"/>
    <mergeCell ref="O55:R55"/>
    <mergeCell ref="D29:E29"/>
    <mergeCell ref="P29:Q29"/>
    <mergeCell ref="U29:V29"/>
    <mergeCell ref="D54:F54"/>
    <mergeCell ref="H54:L54"/>
    <mergeCell ref="T54:U54"/>
  </mergeCells>
  <conditionalFormatting sqref="D12:D18">
    <cfRule type="cellIs" dxfId="189" priority="11" operator="equal">
      <formula>0</formula>
    </cfRule>
  </conditionalFormatting>
  <conditionalFormatting sqref="E12:F18">
    <cfRule type="cellIs" dxfId="188" priority="12" operator="equal">
      <formula>"N/A"</formula>
    </cfRule>
  </conditionalFormatting>
  <conditionalFormatting sqref="H12:L18">
    <cfRule type="cellIs" dxfId="187" priority="6" operator="equal">
      <formula>"N/A"</formula>
    </cfRule>
  </conditionalFormatting>
  <conditionalFormatting sqref="M12:M18">
    <cfRule type="cellIs" dxfId="186" priority="24" operator="equal">
      <formula>"N/A"</formula>
    </cfRule>
    <cfRule type="cellIs" dxfId="185" priority="37" operator="equal">
      <formula>"Medio"</formula>
    </cfRule>
    <cfRule type="cellIs" dxfId="184" priority="38" operator="equal">
      <formula>"Medio"</formula>
    </cfRule>
    <cfRule type="cellIs" dxfId="183" priority="39" operator="equal">
      <formula>"Alto"</formula>
    </cfRule>
    <cfRule type="cellIs" dxfId="182" priority="40" operator="equal">
      <formula>"Bajo"</formula>
    </cfRule>
  </conditionalFormatting>
  <conditionalFormatting sqref="O12:R18">
    <cfRule type="cellIs" dxfId="181" priority="1" operator="equal">
      <formula>"N/A"</formula>
    </cfRule>
  </conditionalFormatting>
  <conditionalFormatting sqref="S12:S18 U12:U18">
    <cfRule type="cellIs" dxfId="180" priority="42" operator="equal">
      <formula>"Medio"</formula>
    </cfRule>
    <cfRule type="cellIs" dxfId="179" priority="45" operator="equal">
      <formula>"Alto"</formula>
    </cfRule>
    <cfRule type="cellIs" dxfId="178" priority="46" operator="equal">
      <formula>"Bajo"</formula>
    </cfRule>
  </conditionalFormatting>
  <conditionalFormatting sqref="S12:U18">
    <cfRule type="cellIs" dxfId="177" priority="44" operator="equal">
      <formula>"N/A"</formula>
    </cfRule>
  </conditionalFormatting>
  <dataValidations count="3">
    <dataValidation type="list" allowBlank="1" showInputMessage="1" showErrorMessage="1" sqref="E59:E77 E12:E21 E30:E45" xr:uid="{F963E4E8-719D-4DD8-BB82-97C953599FE0}">
      <formula1>"N/A, Activo"</formula1>
    </dataValidation>
    <dataValidation type="list" allowBlank="1" showInputMessage="1" showErrorMessage="1" sqref="H12:H21 J27:J29 AC12:AC18 I12:I15 K12:K14 K17:K18 R17:R18" xr:uid="{5729D898-D914-4282-A71E-2F1F593EC23A}">
      <formula1>"0,3"</formula1>
    </dataValidation>
    <dataValidation type="list" allowBlank="1" showInputMessage="1" showErrorMessage="1" sqref="AI12:AK12 J12:J15 H27:I29 R29:T29 J17:J20 Q19:Q21 AD12:AE18 AI13:AI18 AJ14:AK18 AK13 K19:K21 O12:O21 P13:P14 Q12:Q14 P17:P21 R19" xr:uid="{4E95B62A-70C9-413D-B713-FC59A718EE01}">
      <formula1>"0,1,2,3"</formula1>
    </dataValidation>
  </dataValidations>
  <pageMargins left="0.7" right="0.7" top="0.75" bottom="0.75" header="0.3" footer="0.3"/>
  <headerFooter>
    <oddHeader>&amp;C&amp;&amp;"Calibri"&amp;10&amp;K808080 Corporate Use&amp;K808080&amp;1#_x000D_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EFF6D-4642-4934-BE82-C67B2B8094D2}">
  <sheetPr codeName="Φύλλο5">
    <tabColor theme="0" tint="-0.499984740745262"/>
  </sheetPr>
  <dimension ref="A1:I58"/>
  <sheetViews>
    <sheetView zoomScale="70" zoomScaleNormal="70" workbookViewId="0">
      <selection activeCell="P18" sqref="P18"/>
    </sheetView>
  </sheetViews>
  <sheetFormatPr baseColWidth="10" defaultColWidth="9.140625" defaultRowHeight="15" x14ac:dyDescent="0.25"/>
  <cols>
    <col min="1" max="1" width="43" style="39" customWidth="1"/>
    <col min="2" max="2" width="6.5703125" style="39" customWidth="1"/>
    <col min="3" max="3" width="44.140625" style="167" customWidth="1"/>
    <col min="4" max="4" width="32.42578125" style="167" customWidth="1"/>
    <col min="5" max="5" width="26.42578125" style="39" bestFit="1" customWidth="1"/>
    <col min="6" max="6" width="22.5703125" style="39" customWidth="1"/>
    <col min="7" max="7" width="27.28515625" style="39" customWidth="1"/>
    <col min="8" max="8" width="2.140625" style="39" customWidth="1"/>
    <col min="9" max="16384" width="9.140625" style="39"/>
  </cols>
  <sheetData>
    <row r="1" spans="1:8" ht="30" customHeight="1" x14ac:dyDescent="0.25"/>
    <row r="2" spans="1:8" ht="27" customHeight="1" x14ac:dyDescent="0.3">
      <c r="A2" s="43"/>
      <c r="B2" s="43"/>
      <c r="C2" s="99" t="s">
        <v>448</v>
      </c>
      <c r="D2" s="309"/>
      <c r="E2" s="309"/>
      <c r="F2" s="309"/>
      <c r="G2" s="309"/>
    </row>
    <row r="3" spans="1:8" ht="41.45" customHeight="1" thickBot="1" x14ac:dyDescent="0.5">
      <c r="A3" s="43"/>
      <c r="B3" s="43"/>
      <c r="C3" s="388" t="s">
        <v>204</v>
      </c>
      <c r="D3" s="389"/>
      <c r="E3" s="46"/>
      <c r="F3" s="46"/>
      <c r="G3" s="46"/>
      <c r="H3" s="46"/>
    </row>
    <row r="4" spans="1:8" ht="22.5" customHeight="1" x14ac:dyDescent="0.3">
      <c r="A4" s="43"/>
      <c r="B4" s="43"/>
      <c r="C4" s="385"/>
      <c r="D4" s="385"/>
      <c r="E4" s="385"/>
      <c r="F4" s="384"/>
    </row>
    <row r="5" spans="1:8" ht="27.75" customHeight="1" x14ac:dyDescent="0.3">
      <c r="A5" s="43"/>
      <c r="B5" s="386"/>
      <c r="C5" s="386"/>
      <c r="D5" s="386"/>
      <c r="E5" s="386"/>
      <c r="F5" s="386"/>
      <c r="G5" s="386"/>
      <c r="H5" s="386"/>
    </row>
    <row r="6" spans="1:8" ht="42.75" customHeight="1" x14ac:dyDescent="0.3">
      <c r="A6" s="43"/>
      <c r="C6" s="1129" t="s">
        <v>373</v>
      </c>
      <c r="D6" s="1129"/>
      <c r="E6" s="1129"/>
      <c r="F6" s="1129"/>
      <c r="G6" s="1129"/>
      <c r="H6" s="1129"/>
    </row>
    <row r="7" spans="1:8" ht="21" customHeight="1" thickBot="1" x14ac:dyDescent="0.35">
      <c r="A7" s="166"/>
      <c r="B7" s="387"/>
      <c r="C7" s="503"/>
      <c r="D7" s="914"/>
      <c r="E7" s="915"/>
      <c r="F7" s="916">
        <f>IFERROR(AVERAGE(F12:F16),0)</f>
        <v>0</v>
      </c>
      <c r="G7" s="917"/>
      <c r="H7" s="22"/>
    </row>
    <row r="8" spans="1:8" ht="30.75" customHeight="1" x14ac:dyDescent="0.25">
      <c r="A8" s="1104"/>
      <c r="B8" s="387"/>
      <c r="C8" s="387"/>
      <c r="D8" s="1132" t="s">
        <v>449</v>
      </c>
      <c r="E8" s="1132"/>
      <c r="F8" s="1132"/>
      <c r="G8" s="1132"/>
    </row>
    <row r="9" spans="1:8" ht="23.25" customHeight="1" x14ac:dyDescent="0.3">
      <c r="A9" s="1104"/>
      <c r="B9" s="43"/>
      <c r="C9" s="923" t="s">
        <v>210</v>
      </c>
      <c r="D9" s="376" t="s">
        <v>211</v>
      </c>
      <c r="E9" s="377" t="s">
        <v>212</v>
      </c>
      <c r="F9" s="377" t="s">
        <v>213</v>
      </c>
      <c r="G9" s="378" t="s">
        <v>214</v>
      </c>
    </row>
    <row r="10" spans="1:8" ht="23.25" customHeight="1" x14ac:dyDescent="0.3">
      <c r="A10" s="51"/>
      <c r="B10" s="43"/>
      <c r="C10" s="1228" t="s">
        <v>450</v>
      </c>
      <c r="D10" s="376" t="s">
        <v>216</v>
      </c>
      <c r="E10" s="377" t="s">
        <v>216</v>
      </c>
      <c r="F10" s="377" t="s">
        <v>217</v>
      </c>
      <c r="G10" s="378" t="s">
        <v>193</v>
      </c>
    </row>
    <row r="11" spans="1:8" ht="47.25" customHeight="1" x14ac:dyDescent="0.3">
      <c r="A11" s="171"/>
      <c r="B11" s="49"/>
      <c r="C11" s="1228"/>
      <c r="D11" s="375" t="s">
        <v>218</v>
      </c>
      <c r="E11" s="375" t="s">
        <v>219</v>
      </c>
      <c r="F11" s="1135" t="s">
        <v>220</v>
      </c>
      <c r="G11" s="1135"/>
    </row>
    <row r="12" spans="1:8" ht="54.95" customHeight="1" x14ac:dyDescent="0.25">
      <c r="A12" s="171"/>
      <c r="B12" s="1133" t="s">
        <v>200</v>
      </c>
      <c r="C12" s="930" t="str" cm="1">
        <f t="array" ref="C12:C16">_xlfn._xlws.FILTER('Wind-Step 2'!D12:D16,'Wind-Step 2'!E12:E16="Activo")</f>
        <v>Redes de alcantarillado y estaciones de bombeo</v>
      </c>
      <c r="D12" s="636" t="str" cm="1">
        <f t="array" ref="D12:D16">_xlfn._xlws.FILTER('Wind-Step 2'!S12:S16,'Wind-Step 2'!E12:E16="Activo")</f>
        <v>N/A</v>
      </c>
      <c r="E12" s="637" t="e">
        <f>MAX('Wind-Step 1'!$V$13,'Wind-Step 1'!$V$25)</f>
        <v>#DIV/0!</v>
      </c>
      <c r="F12" s="634" t="str">
        <f>IF(C12=0,"N/A",IF(D12="N/A", "N/A", D12*E12))</f>
        <v>N/A</v>
      </c>
      <c r="G12" s="638" t="str">
        <f t="shared" ref="G12:G18" si="0">IF(F12="N/A","N/A",IF(F12&lt;3,"Bajo",IF(F12&gt;=6,"Alto","Medio")))</f>
        <v>N/A</v>
      </c>
    </row>
    <row r="13" spans="1:8" ht="54.95" customHeight="1" x14ac:dyDescent="0.25">
      <c r="A13" s="171"/>
      <c r="B13" s="1133"/>
      <c r="C13" s="709" t="str">
        <v>Plantas y procesos de tratamiento de aguas residuales</v>
      </c>
      <c r="D13" s="636" t="str">
        <v>N/A</v>
      </c>
      <c r="E13" s="637" t="e">
        <f>MAX('Wind-Step 1'!$V$13,'Wind-Step 1'!$V$25)</f>
        <v>#DIV/0!</v>
      </c>
      <c r="F13" s="634" t="str">
        <f t="shared" ref="F13:F18" si="1">IF(C13=0,"N/A",IF(D13="N/A", "N/A", D13*E13))</f>
        <v>N/A</v>
      </c>
      <c r="G13" s="638" t="str">
        <f t="shared" si="0"/>
        <v>N/A</v>
      </c>
    </row>
    <row r="14" spans="1:8" ht="54.95" customHeight="1" x14ac:dyDescent="0.25">
      <c r="A14" s="171"/>
      <c r="B14" s="1133"/>
      <c r="C14" s="709" t="str">
        <v>Cuenca fluvial receptora</v>
      </c>
      <c r="D14" s="636" t="str">
        <v>N/A</v>
      </c>
      <c r="E14" s="637" t="e">
        <f>MAX('Wind-Step 1'!$V$13,'Wind-Step 1'!$V$25)</f>
        <v>#DIV/0!</v>
      </c>
      <c r="F14" s="634" t="str">
        <f t="shared" si="1"/>
        <v>N/A</v>
      </c>
      <c r="G14" s="638" t="str">
        <f t="shared" si="0"/>
        <v>N/A</v>
      </c>
    </row>
    <row r="15" spans="1:8" ht="54.95" customHeight="1" x14ac:dyDescent="0.25">
      <c r="A15" s="171"/>
      <c r="B15" s="1133"/>
      <c r="C15" s="709" t="str">
        <v>Reutilización del efluente tratado para riego/recarga de acuíferos</v>
      </c>
      <c r="D15" s="636" t="str">
        <v>N/A</v>
      </c>
      <c r="E15" s="637" t="e">
        <f>MAX('Wind-Step 1'!$V$13,'Wind-Step 1'!$V$25)</f>
        <v>#DIV/0!</v>
      </c>
      <c r="F15" s="634" t="str">
        <f t="shared" si="1"/>
        <v>N/A</v>
      </c>
      <c r="G15" s="638" t="str">
        <f t="shared" si="0"/>
        <v>N/A</v>
      </c>
    </row>
    <row r="16" spans="1:8" ht="54.95" customHeight="1" x14ac:dyDescent="0.25">
      <c r="A16" s="171"/>
      <c r="B16" s="1133"/>
      <c r="C16" s="709" t="str">
        <v>Terrenos para esparcir lodos de depuradora</v>
      </c>
      <c r="D16" s="640" t="str">
        <v>N/A</v>
      </c>
      <c r="E16" s="637" t="e">
        <f>MAX('Wind-Step 1'!$V$13,'Wind-Step 1'!$V$25)</f>
        <v>#DIV/0!</v>
      </c>
      <c r="F16" s="634" t="str">
        <f t="shared" si="1"/>
        <v>N/A</v>
      </c>
      <c r="G16" s="638" t="str">
        <f t="shared" si="0"/>
        <v>N/A</v>
      </c>
    </row>
    <row r="17" spans="1:9" ht="80.25" customHeight="1" x14ac:dyDescent="0.25">
      <c r="A17" s="1106"/>
      <c r="B17" s="1134" t="s">
        <v>203</v>
      </c>
      <c r="C17" s="709" t="str" cm="1">
        <f t="array" ref="C17:C18">_xlfn._xlws.FILTER('Wind-Step 2'!D17:D18,'Wind-Step 2'!E17:E18="Activo")</f>
        <v>Suministro de energía</v>
      </c>
      <c r="D17" s="636" t="e" cm="1">
        <f t="array" ref="D17:D18">_xlfn._xlws.FILTER('Wind-Step 2'!S17:S18,'Wind-Step 2'!E17:E18="Activo")</f>
        <v>#DIV/0!</v>
      </c>
      <c r="E17" s="637" t="e">
        <f>MAX('Wind-Step 1'!$V$13,'Wind-Step 1'!$V$25)</f>
        <v>#DIV/0!</v>
      </c>
      <c r="F17" s="634" t="e">
        <f t="shared" si="1"/>
        <v>#DIV/0!</v>
      </c>
      <c r="G17" s="638" t="e">
        <f t="shared" si="0"/>
        <v>#DIV/0!</v>
      </c>
    </row>
    <row r="18" spans="1:9" ht="80.25" customHeight="1" x14ac:dyDescent="0.25">
      <c r="A18" s="1106"/>
      <c r="B18" s="1134"/>
      <c r="C18" s="709" t="str">
        <v>Conexiones por carretera</v>
      </c>
      <c r="D18" s="642" t="e">
        <v>#DIV/0!</v>
      </c>
      <c r="E18" s="637" t="e">
        <f>MAX('Wind-Step 1'!$V$13,'Wind-Step 1'!$V$25)</f>
        <v>#DIV/0!</v>
      </c>
      <c r="F18" s="634" t="e">
        <f t="shared" si="1"/>
        <v>#DIV/0!</v>
      </c>
      <c r="G18" s="638" t="e">
        <f t="shared" si="0"/>
        <v>#DIV/0!</v>
      </c>
    </row>
    <row r="19" spans="1:9" s="964" customFormat="1" x14ac:dyDescent="0.25">
      <c r="B19" s="982"/>
      <c r="C19" s="983"/>
      <c r="D19" s="967"/>
      <c r="E19" s="924"/>
      <c r="F19" s="916"/>
      <c r="G19" s="924"/>
      <c r="H19" s="984"/>
    </row>
    <row r="20" spans="1:9" s="964" customFormat="1" x14ac:dyDescent="0.25">
      <c r="C20" s="928"/>
      <c r="D20" s="928"/>
      <c r="E20" s="929"/>
      <c r="F20" s="929">
        <f>MAX(F12:F16)</f>
        <v>0</v>
      </c>
      <c r="G20" s="929"/>
      <c r="H20" s="929"/>
      <c r="I20" s="915"/>
    </row>
    <row r="21" spans="1:9" s="964" customFormat="1" x14ac:dyDescent="0.25">
      <c r="C21" s="928"/>
      <c r="D21" s="928"/>
      <c r="E21" s="929"/>
      <c r="F21" s="916" t="e">
        <f>MAX(F17:F18)</f>
        <v>#DIV/0!</v>
      </c>
      <c r="G21" s="929"/>
      <c r="H21" s="929"/>
      <c r="I21" s="915"/>
    </row>
    <row r="22" spans="1:9" s="964" customFormat="1" x14ac:dyDescent="0.25">
      <c r="C22" s="928"/>
      <c r="D22" s="928"/>
      <c r="E22" s="929"/>
      <c r="F22" s="929"/>
      <c r="G22" s="929"/>
      <c r="H22" s="929"/>
      <c r="I22" s="915"/>
    </row>
    <row r="23" spans="1:9" x14ac:dyDescent="0.25">
      <c r="B23" s="195"/>
      <c r="C23" s="928"/>
      <c r="D23" s="928"/>
      <c r="E23" s="929"/>
      <c r="F23" s="929"/>
      <c r="G23" s="929"/>
      <c r="H23" s="929"/>
      <c r="I23" s="915"/>
    </row>
    <row r="24" spans="1:9" x14ac:dyDescent="0.25">
      <c r="B24" s="195"/>
      <c r="C24" s="928"/>
      <c r="D24" s="928"/>
      <c r="E24" s="1005"/>
      <c r="F24" s="970"/>
      <c r="G24" s="1005"/>
      <c r="H24" s="929"/>
      <c r="I24" s="915"/>
    </row>
    <row r="25" spans="1:9" x14ac:dyDescent="0.25">
      <c r="C25" s="928"/>
      <c r="D25" s="928"/>
      <c r="E25" s="929"/>
      <c r="F25" s="970"/>
      <c r="G25" s="929"/>
      <c r="H25" s="929"/>
      <c r="I25" s="915"/>
    </row>
    <row r="26" spans="1:9" ht="30.75" customHeight="1" x14ac:dyDescent="0.25">
      <c r="C26" s="200"/>
      <c r="D26" s="200"/>
      <c r="E26" s="112"/>
      <c r="F26" s="972"/>
      <c r="G26" s="112"/>
      <c r="H26" s="112"/>
    </row>
    <row r="27" spans="1:9" ht="23.45" customHeight="1" x14ac:dyDescent="0.25">
      <c r="C27" s="199"/>
      <c r="D27" s="199"/>
      <c r="E27" s="112"/>
      <c r="F27" s="972"/>
      <c r="G27" s="112"/>
      <c r="H27" s="112"/>
    </row>
    <row r="28" spans="1:9" x14ac:dyDescent="0.25">
      <c r="C28" s="200"/>
      <c r="D28" s="200"/>
      <c r="E28" s="112"/>
      <c r="F28" s="112"/>
      <c r="G28" s="112"/>
      <c r="H28" s="112"/>
    </row>
    <row r="29" spans="1:9" ht="36.75" customHeight="1" x14ac:dyDescent="0.25">
      <c r="C29" s="200"/>
      <c r="D29" s="200"/>
      <c r="E29" s="112"/>
      <c r="F29" s="112"/>
      <c r="G29" s="112"/>
      <c r="H29" s="112"/>
    </row>
    <row r="30" spans="1:9" x14ac:dyDescent="0.25">
      <c r="C30" s="200"/>
      <c r="D30" s="200"/>
      <c r="E30" s="112"/>
      <c r="F30" s="112"/>
      <c r="G30" s="112"/>
      <c r="H30" s="112"/>
    </row>
    <row r="31" spans="1:9" x14ac:dyDescent="0.25">
      <c r="C31" s="201"/>
      <c r="D31" s="201"/>
      <c r="E31" s="112"/>
      <c r="F31" s="112"/>
      <c r="G31" s="112"/>
      <c r="H31" s="112"/>
    </row>
    <row r="32" spans="1:9" x14ac:dyDescent="0.25">
      <c r="C32" s="201"/>
      <c r="D32" s="201"/>
      <c r="E32" s="202"/>
      <c r="F32" s="202"/>
      <c r="G32" s="202"/>
      <c r="H32" s="202"/>
    </row>
    <row r="33" spans="3:8" ht="13.5" customHeight="1" x14ac:dyDescent="0.25">
      <c r="C33" s="1136"/>
      <c r="D33" s="310"/>
      <c r="E33" s="133"/>
      <c r="F33" s="133"/>
      <c r="G33" s="133"/>
      <c r="H33" s="133"/>
    </row>
    <row r="34" spans="3:8" ht="0.75" customHeight="1" x14ac:dyDescent="0.25">
      <c r="C34" s="1136"/>
      <c r="D34" s="310"/>
      <c r="E34" s="205"/>
      <c r="F34" s="205"/>
      <c r="G34" s="205"/>
      <c r="H34" s="205"/>
    </row>
    <row r="35" spans="3:8" ht="14.45" customHeight="1" x14ac:dyDescent="0.25">
      <c r="C35" s="179"/>
      <c r="D35" s="179"/>
      <c r="E35" s="206"/>
      <c r="F35" s="206"/>
      <c r="G35" s="206"/>
      <c r="H35" s="206"/>
    </row>
    <row r="36" spans="3:8" x14ac:dyDescent="0.25">
      <c r="C36" s="207"/>
      <c r="D36" s="207"/>
      <c r="E36" s="208"/>
      <c r="F36" s="208"/>
      <c r="G36" s="112"/>
      <c r="H36" s="208"/>
    </row>
    <row r="37" spans="3:8" x14ac:dyDescent="0.25">
      <c r="C37" s="200"/>
      <c r="D37" s="200"/>
      <c r="E37" s="112"/>
      <c r="F37" s="112"/>
      <c r="G37" s="112"/>
      <c r="H37" s="112"/>
    </row>
    <row r="38" spans="3:8" x14ac:dyDescent="0.25">
      <c r="C38" s="200"/>
      <c r="D38" s="200"/>
      <c r="E38" s="112"/>
      <c r="F38" s="112"/>
      <c r="G38" s="112"/>
      <c r="H38" s="112"/>
    </row>
    <row r="39" spans="3:8" x14ac:dyDescent="0.25">
      <c r="C39" s="209"/>
      <c r="D39" s="209"/>
      <c r="E39" s="112"/>
      <c r="F39" s="112"/>
      <c r="G39" s="112"/>
      <c r="H39" s="112"/>
    </row>
    <row r="40" spans="3:8" x14ac:dyDescent="0.25">
      <c r="C40" s="200"/>
      <c r="D40" s="200"/>
      <c r="E40" s="112"/>
      <c r="F40" s="112"/>
      <c r="G40" s="112"/>
      <c r="H40" s="112"/>
    </row>
    <row r="41" spans="3:8" x14ac:dyDescent="0.25">
      <c r="C41" s="200"/>
      <c r="D41" s="200"/>
      <c r="E41" s="112"/>
      <c r="F41" s="112"/>
      <c r="G41" s="112"/>
      <c r="H41" s="112"/>
    </row>
    <row r="42" spans="3:8" x14ac:dyDescent="0.25">
      <c r="C42" s="200"/>
      <c r="D42" s="200"/>
      <c r="E42" s="112"/>
      <c r="F42" s="112"/>
      <c r="G42" s="112"/>
      <c r="H42" s="112"/>
    </row>
    <row r="43" spans="3:8" x14ac:dyDescent="0.25">
      <c r="C43" s="200"/>
      <c r="D43" s="200"/>
      <c r="E43" s="112"/>
      <c r="F43" s="112"/>
      <c r="G43" s="112"/>
      <c r="H43" s="112"/>
    </row>
    <row r="44" spans="3:8" x14ac:dyDescent="0.25">
      <c r="C44" s="200"/>
      <c r="D44" s="200"/>
      <c r="E44" s="112"/>
      <c r="F44" s="112"/>
      <c r="G44" s="112"/>
      <c r="H44" s="112"/>
    </row>
    <row r="45" spans="3:8" x14ac:dyDescent="0.25">
      <c r="C45" s="200"/>
      <c r="D45" s="200"/>
      <c r="E45" s="112"/>
      <c r="F45" s="112"/>
      <c r="G45" s="112"/>
      <c r="H45" s="112"/>
    </row>
    <row r="46" spans="3:8" x14ac:dyDescent="0.25">
      <c r="C46" s="200"/>
      <c r="D46" s="200"/>
      <c r="E46" s="112"/>
      <c r="F46" s="112"/>
      <c r="G46" s="112"/>
      <c r="H46" s="112"/>
    </row>
    <row r="47" spans="3:8" x14ac:dyDescent="0.25">
      <c r="C47" s="199"/>
      <c r="D47" s="199"/>
      <c r="E47" s="112"/>
      <c r="F47" s="112"/>
      <c r="G47" s="112"/>
      <c r="H47" s="112"/>
    </row>
    <row r="48" spans="3:8" x14ac:dyDescent="0.25">
      <c r="C48" s="199"/>
      <c r="D48" s="199"/>
      <c r="E48" s="112"/>
      <c r="F48" s="112"/>
      <c r="G48" s="112"/>
      <c r="H48" s="112"/>
    </row>
    <row r="49" spans="3:8" x14ac:dyDescent="0.25">
      <c r="C49" s="209"/>
      <c r="D49" s="209"/>
      <c r="E49" s="112"/>
      <c r="F49" s="112"/>
      <c r="G49" s="112"/>
      <c r="H49" s="112"/>
    </row>
    <row r="50" spans="3:8" x14ac:dyDescent="0.25">
      <c r="C50" s="200"/>
      <c r="D50" s="200"/>
      <c r="E50" s="112"/>
      <c r="F50" s="112"/>
      <c r="G50" s="112"/>
      <c r="H50" s="112"/>
    </row>
    <row r="51" spans="3:8" x14ac:dyDescent="0.25">
      <c r="C51" s="199"/>
      <c r="D51" s="19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ht="21.95" customHeight="1" x14ac:dyDescent="0.25">
      <c r="C54" s="200"/>
      <c r="D54" s="200"/>
      <c r="E54" s="112"/>
      <c r="F54" s="112"/>
      <c r="G54" s="112"/>
      <c r="H54" s="112"/>
    </row>
    <row r="55" spans="3:8" ht="22.5" customHeight="1" x14ac:dyDescent="0.25">
      <c r="C55" s="200"/>
      <c r="D55" s="200"/>
      <c r="E55" s="112"/>
      <c r="F55" s="112"/>
      <c r="G55" s="112"/>
      <c r="H55" s="112"/>
    </row>
    <row r="56" spans="3:8" ht="28.5" customHeight="1" x14ac:dyDescent="0.25">
      <c r="C56" s="200"/>
      <c r="D56" s="200"/>
      <c r="E56" s="112"/>
      <c r="F56" s="112"/>
      <c r="G56" s="112"/>
      <c r="H56" s="112"/>
    </row>
    <row r="57" spans="3:8" ht="27.75" customHeight="1" x14ac:dyDescent="0.25">
      <c r="C57" s="201"/>
      <c r="D57" s="201"/>
      <c r="E57" s="112"/>
      <c r="F57" s="112"/>
      <c r="G57" s="112"/>
      <c r="H57" s="112"/>
    </row>
    <row r="58" spans="3:8" x14ac:dyDescent="0.25">
      <c r="C58" s="201"/>
      <c r="D58" s="201"/>
      <c r="E58" s="202"/>
      <c r="F58" s="202"/>
      <c r="G58" s="202"/>
      <c r="H58" s="202"/>
    </row>
  </sheetData>
  <sheetProtection algorithmName="SHA-512" hashValue="A9XT3feCkY/0EQePt/RRF2fSk4/O9qAAAdMYa6YquBQMilNoARoLKy8cqUVjxmgLBULh0pXgL0GBVSfBgWoP9w==" saltValue="ldB0zcUlN1mUkLzZqB1Kzg==" spinCount="100000" sheet="1" objects="1" scenarios="1"/>
  <mergeCells count="9">
    <mergeCell ref="C33:C34"/>
    <mergeCell ref="A8:A9"/>
    <mergeCell ref="D8:G8"/>
    <mergeCell ref="F11:G11"/>
    <mergeCell ref="C6:H6"/>
    <mergeCell ref="B12:B16"/>
    <mergeCell ref="A17:A18"/>
    <mergeCell ref="B17:B18"/>
    <mergeCell ref="C10:C11"/>
  </mergeCells>
  <conditionalFormatting sqref="C12:C18">
    <cfRule type="cellIs" dxfId="176" priority="6" operator="equal">
      <formula>0</formula>
    </cfRule>
  </conditionalFormatting>
  <conditionalFormatting sqref="D12:G18">
    <cfRule type="cellIs" dxfId="175" priority="5" operator="equal">
      <formula>"N/A"</formula>
    </cfRule>
    <cfRule type="cellIs" dxfId="174" priority="7" operator="equal">
      <formula>0</formula>
    </cfRule>
  </conditionalFormatting>
  <conditionalFormatting sqref="G12:G18">
    <cfRule type="cellIs" dxfId="173" priority="16" operator="equal">
      <formula>"Bajo"</formula>
    </cfRule>
    <cfRule type="cellIs" dxfId="172" priority="17" operator="equal">
      <formula>"Medio"</formula>
    </cfRule>
    <cfRule type="cellIs" dxfId="171" priority="18"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ABA7A-036A-48BC-8888-78A86B8E96FF}">
  <sheetPr codeName="Φύλλο6">
    <tabColor theme="0" tint="-0.499984740745262"/>
  </sheetPr>
  <dimension ref="A1:AJ59"/>
  <sheetViews>
    <sheetView zoomScale="55" zoomScaleNormal="55" workbookViewId="0">
      <selection activeCell="M4" sqref="M4"/>
    </sheetView>
  </sheetViews>
  <sheetFormatPr baseColWidth="10"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55.140625" style="39" customWidth="1"/>
    <col min="14" max="14" width="4.85546875" style="39" customWidth="1"/>
    <col min="15" max="16" width="25.5703125" style="39" customWidth="1"/>
    <col min="17" max="16384" width="9.140625" style="39"/>
  </cols>
  <sheetData>
    <row r="1" spans="1:27" x14ac:dyDescent="0.25">
      <c r="Q1" s="195"/>
      <c r="R1" s="195"/>
      <c r="S1" s="195"/>
      <c r="T1" s="195"/>
      <c r="U1" s="195"/>
    </row>
    <row r="2" spans="1:27" ht="32.25" customHeight="1" x14ac:dyDescent="0.3">
      <c r="D2" s="99" t="s">
        <v>451</v>
      </c>
      <c r="E2" s="99"/>
      <c r="F2" s="99"/>
      <c r="M2" s="8"/>
      <c r="N2" s="8"/>
      <c r="O2" s="8"/>
      <c r="P2" s="8"/>
      <c r="Q2" s="22"/>
      <c r="R2" s="22"/>
      <c r="S2" s="195"/>
      <c r="T2" s="195"/>
      <c r="U2" s="195"/>
    </row>
    <row r="3" spans="1:27" ht="41.45" customHeight="1" thickBot="1" x14ac:dyDescent="0.5">
      <c r="D3" s="211" t="s">
        <v>221</v>
      </c>
      <c r="E3" s="211"/>
      <c r="F3" s="211"/>
      <c r="G3" s="211"/>
      <c r="H3" s="211"/>
      <c r="I3" s="211"/>
      <c r="J3" s="198"/>
      <c r="K3" s="198"/>
      <c r="M3" s="8"/>
      <c r="N3" s="8"/>
      <c r="O3" s="8"/>
      <c r="P3" s="8"/>
      <c r="Q3" s="22"/>
      <c r="R3" s="22"/>
      <c r="S3" s="195"/>
      <c r="T3" s="195"/>
      <c r="U3" s="195"/>
    </row>
    <row r="4" spans="1:27" ht="24" customHeight="1" thickTop="1" x14ac:dyDescent="0.45">
      <c r="B4" s="49"/>
      <c r="E4" s="647"/>
      <c r="F4" s="647"/>
      <c r="G4" s="647"/>
      <c r="H4" s="647"/>
      <c r="I4" s="647"/>
      <c r="M4" s="8"/>
      <c r="N4" s="8"/>
      <c r="O4" s="8"/>
      <c r="P4" s="8"/>
      <c r="Q4" s="22"/>
      <c r="R4" s="22"/>
      <c r="S4" s="195"/>
      <c r="T4" s="195"/>
      <c r="U4" s="195"/>
    </row>
    <row r="5" spans="1:27" ht="24" customHeight="1" x14ac:dyDescent="0.3">
      <c r="B5" s="49"/>
      <c r="E5" s="952" t="s">
        <v>222</v>
      </c>
      <c r="F5" s="1230" t="str">
        <f>'Water-Step 2'!H5</f>
        <v>Recogida y tratamiento de aguas residuales</v>
      </c>
      <c r="G5" s="1230"/>
      <c r="H5" s="650"/>
      <c r="I5" s="650"/>
      <c r="J5" s="650"/>
      <c r="M5" s="8"/>
      <c r="N5" s="8"/>
      <c r="O5" s="8"/>
      <c r="P5" s="8"/>
      <c r="Q5" s="22"/>
      <c r="R5" s="22"/>
      <c r="S5" s="195"/>
      <c r="T5" s="195"/>
      <c r="U5" s="195"/>
    </row>
    <row r="6" spans="1:27" ht="24" customHeight="1" x14ac:dyDescent="0.3">
      <c r="B6" s="49"/>
      <c r="E6" s="953"/>
      <c r="F6" s="953"/>
      <c r="G6" s="953"/>
      <c r="H6" s="953"/>
      <c r="I6" s="953"/>
      <c r="J6" s="953"/>
      <c r="M6" s="8"/>
      <c r="N6" s="8"/>
      <c r="O6" s="8"/>
      <c r="P6" s="8"/>
      <c r="Q6" s="22"/>
      <c r="R6" s="22"/>
      <c r="S6" s="195"/>
      <c r="T6" s="195"/>
      <c r="U6" s="195"/>
    </row>
    <row r="7" spans="1:27" ht="17.45" customHeight="1" x14ac:dyDescent="0.3">
      <c r="A7" s="49"/>
      <c r="B7" s="103"/>
      <c r="C7" s="50"/>
      <c r="D7" s="1207" t="s">
        <v>378</v>
      </c>
      <c r="E7" s="1140" t="s">
        <v>200</v>
      </c>
      <c r="F7" s="1140"/>
      <c r="G7" s="1140"/>
      <c r="H7" s="1140"/>
      <c r="I7" s="1140"/>
      <c r="J7" s="1141" t="s">
        <v>203</v>
      </c>
      <c r="K7" s="1141"/>
      <c r="L7" s="488"/>
      <c r="Q7" s="22"/>
      <c r="R7" s="22"/>
      <c r="S7" s="195"/>
      <c r="T7" s="195"/>
      <c r="U7" s="195"/>
    </row>
    <row r="8" spans="1:27" ht="19.5" customHeight="1" x14ac:dyDescent="0.3">
      <c r="A8" s="213"/>
      <c r="B8" s="103"/>
      <c r="C8" s="50"/>
      <c r="D8" s="1208"/>
      <c r="E8" s="1140"/>
      <c r="F8" s="1140"/>
      <c r="G8" s="1140"/>
      <c r="H8" s="1140"/>
      <c r="I8" s="1140"/>
      <c r="J8" s="1141"/>
      <c r="K8" s="1141"/>
      <c r="L8" s="488"/>
      <c r="Q8" s="22"/>
      <c r="R8" s="22"/>
      <c r="S8" s="195"/>
      <c r="T8" s="195"/>
      <c r="U8" s="195"/>
    </row>
    <row r="9" spans="1:27" ht="6.75" customHeight="1" x14ac:dyDescent="0.45">
      <c r="A9" s="49"/>
      <c r="B9" s="103"/>
      <c r="C9" s="50"/>
      <c r="D9" s="233"/>
      <c r="E9" s="234"/>
      <c r="F9" s="234"/>
      <c r="G9" s="234"/>
      <c r="H9" s="234"/>
      <c r="I9" s="234"/>
      <c r="J9" s="8"/>
      <c r="K9" s="403"/>
      <c r="L9" s="480"/>
      <c r="M9" s="8"/>
      <c r="N9" s="8"/>
      <c r="O9" s="8"/>
      <c r="P9" s="8"/>
      <c r="Q9" s="22"/>
      <c r="R9" s="22"/>
      <c r="S9" s="195"/>
      <c r="T9" s="195"/>
      <c r="U9" s="195"/>
    </row>
    <row r="10" spans="1:27" ht="81.75" customHeight="1" x14ac:dyDescent="0.25">
      <c r="A10" s="1105"/>
      <c r="B10" s="214"/>
      <c r="D10" s="411" t="s">
        <v>379</v>
      </c>
      <c r="E10" s="413" t="str" cm="1">
        <f t="array" ref="E10:I10">TRANSPOSE('Wind-Step 3'!C12:C16)</f>
        <v>Redes de alcantarillado y estaciones de bombeo</v>
      </c>
      <c r="F10" s="413" t="str">
        <v>Plantas y procesos de tratamiento de aguas residuales</v>
      </c>
      <c r="G10" s="413" t="str">
        <v>Cuenca fluvial receptora</v>
      </c>
      <c r="H10" s="413" t="str">
        <v>Reutilización del efluente tratado para riego/recarga de acuíferos</v>
      </c>
      <c r="I10" s="413" t="str">
        <v>Terrenos para esparcir lodos de depuradora</v>
      </c>
      <c r="J10" s="383" t="str" cm="1">
        <f t="array" ref="J10:K10">TRANSPOSE('Wind-Step 3'!C17:C18)</f>
        <v>Suministro de energía</v>
      </c>
      <c r="K10" s="383" t="str">
        <v>Conexiones por carretera</v>
      </c>
      <c r="L10" s="473"/>
      <c r="M10" s="365"/>
      <c r="N10" s="365"/>
      <c r="O10" s="365"/>
      <c r="P10" s="965"/>
      <c r="Q10" s="963"/>
      <c r="R10" s="963"/>
      <c r="S10" s="963"/>
      <c r="T10" s="963"/>
      <c r="U10" s="963"/>
      <c r="V10" s="964"/>
      <c r="W10" s="964"/>
      <c r="X10" s="964"/>
      <c r="Y10" s="964"/>
      <c r="Z10" s="964"/>
      <c r="AA10" s="964"/>
    </row>
    <row r="11" spans="1:27" ht="48.75" customHeight="1" thickBot="1" x14ac:dyDescent="0.3">
      <c r="A11" s="1105"/>
      <c r="B11" s="215"/>
      <c r="C11" s="216" t="s">
        <v>381</v>
      </c>
      <c r="D11" s="404" t="s">
        <v>452</v>
      </c>
      <c r="E11" s="412" t="str" cm="1">
        <f t="array" ref="E11:I11">TRANSPOSE('Wind-Step 3'!G12:G16)</f>
        <v>N/A</v>
      </c>
      <c r="F11" s="412" t="str">
        <v>N/A</v>
      </c>
      <c r="G11" s="412" t="str">
        <v>N/A</v>
      </c>
      <c r="H11" s="412" t="str">
        <v>N/A</v>
      </c>
      <c r="I11" s="412" t="str">
        <v>N/A</v>
      </c>
      <c r="J11" s="236" t="e" cm="1">
        <f t="array" ref="J11:K11">TRANSPOSE('Wind-Step 3'!G17:G18)</f>
        <v>#DIV/0!</v>
      </c>
      <c r="K11" s="236" t="e">
        <v>#DIV/0!</v>
      </c>
      <c r="L11" s="368"/>
      <c r="M11" s="368"/>
      <c r="O11" s="368"/>
      <c r="P11" s="965"/>
      <c r="Q11" s="963"/>
      <c r="R11" s="963"/>
      <c r="S11" s="963"/>
      <c r="T11" s="963"/>
      <c r="U11" s="963"/>
      <c r="V11" s="964"/>
      <c r="W11" s="964"/>
      <c r="X11" s="964"/>
      <c r="Y11" s="964"/>
      <c r="Z11" s="964"/>
      <c r="AA11" s="964"/>
    </row>
    <row r="12" spans="1:27" ht="43.5" customHeight="1" x14ac:dyDescent="0.25">
      <c r="A12" s="1105"/>
      <c r="B12" s="217"/>
      <c r="C12" s="88" t="s">
        <v>383</v>
      </c>
      <c r="D12" s="235" t="s">
        <v>453</v>
      </c>
      <c r="E12" s="235"/>
      <c r="F12" s="235"/>
      <c r="G12" s="235"/>
      <c r="H12" s="235"/>
      <c r="I12" s="235"/>
      <c r="J12" s="237"/>
      <c r="K12" s="237"/>
      <c r="L12" s="8"/>
      <c r="M12" s="8"/>
      <c r="N12" s="8"/>
      <c r="O12" s="8"/>
      <c r="P12" s="964"/>
      <c r="Q12" s="963"/>
      <c r="R12" s="963"/>
      <c r="S12" s="963"/>
      <c r="T12" s="963"/>
      <c r="U12" s="963"/>
      <c r="V12" s="964"/>
      <c r="W12" s="964"/>
      <c r="X12" s="964"/>
      <c r="Y12" s="964"/>
      <c r="Z12" s="964"/>
      <c r="AA12" s="964"/>
    </row>
    <row r="13" spans="1:27" ht="23.45" customHeight="1" x14ac:dyDescent="0.25">
      <c r="A13" s="1157"/>
      <c r="C13" s="88"/>
      <c r="D13" s="428" t="s">
        <v>234</v>
      </c>
      <c r="E13" s="429"/>
      <c r="F13" s="429"/>
      <c r="G13" s="429"/>
      <c r="H13" s="429"/>
      <c r="I13" s="429"/>
      <c r="J13" s="430"/>
      <c r="K13" s="430"/>
      <c r="P13" s="964"/>
      <c r="Q13" s="963"/>
      <c r="R13" s="963"/>
      <c r="S13" s="963"/>
      <c r="T13" s="963"/>
      <c r="U13" s="963"/>
      <c r="V13" s="964"/>
      <c r="W13" s="964"/>
      <c r="X13" s="964"/>
      <c r="Y13" s="964"/>
      <c r="Z13" s="964"/>
      <c r="AA13" s="964"/>
    </row>
    <row r="14" spans="1:27" ht="30" customHeight="1" x14ac:dyDescent="0.25">
      <c r="A14" s="1106"/>
      <c r="B14" s="218"/>
      <c r="D14" s="407" t="s">
        <v>235</v>
      </c>
      <c r="E14" s="416"/>
      <c r="F14" s="417"/>
      <c r="G14" s="417"/>
      <c r="H14" s="417"/>
      <c r="I14" s="417"/>
      <c r="J14" s="418"/>
      <c r="K14" s="418"/>
      <c r="L14" s="481"/>
      <c r="M14" s="481"/>
      <c r="N14" s="481"/>
      <c r="O14" s="481"/>
      <c r="P14" s="964"/>
      <c r="Q14" s="963"/>
      <c r="R14" s="963"/>
      <c r="S14" s="963"/>
      <c r="T14" s="963"/>
      <c r="U14" s="963"/>
      <c r="V14" s="964"/>
      <c r="W14" s="964"/>
      <c r="X14" s="964"/>
      <c r="Y14" s="964"/>
      <c r="Z14" s="964"/>
      <c r="AA14" s="964"/>
    </row>
    <row r="15" spans="1:27" ht="30" customHeight="1" x14ac:dyDescent="0.25">
      <c r="A15" s="1106"/>
      <c r="B15" s="215"/>
      <c r="D15" s="408" t="s">
        <v>235</v>
      </c>
      <c r="E15" s="419"/>
      <c r="F15" s="420"/>
      <c r="G15" s="420"/>
      <c r="H15" s="420"/>
      <c r="I15" s="420"/>
      <c r="J15" s="421"/>
      <c r="K15" s="421"/>
      <c r="L15" s="481"/>
      <c r="M15" s="481"/>
      <c r="N15" s="481"/>
      <c r="O15" s="481"/>
      <c r="P15" s="964"/>
      <c r="Q15" s="963"/>
      <c r="R15" s="963"/>
      <c r="S15" s="963"/>
      <c r="T15" s="963"/>
      <c r="U15" s="963"/>
      <c r="V15" s="964"/>
      <c r="W15" s="964"/>
      <c r="X15" s="964"/>
      <c r="Y15" s="964"/>
      <c r="Z15" s="964"/>
      <c r="AA15" s="964"/>
    </row>
    <row r="16" spans="1:27" ht="30" customHeight="1" x14ac:dyDescent="0.25">
      <c r="A16" s="1106"/>
      <c r="B16" s="219"/>
      <c r="D16" s="408" t="s">
        <v>235</v>
      </c>
      <c r="E16" s="419"/>
      <c r="F16" s="420"/>
      <c r="G16" s="420"/>
      <c r="H16" s="420"/>
      <c r="I16" s="420"/>
      <c r="J16" s="421"/>
      <c r="K16" s="421"/>
      <c r="L16" s="481"/>
      <c r="M16" s="481"/>
      <c r="N16" s="481"/>
      <c r="O16" s="481"/>
      <c r="P16" s="964"/>
      <c r="Q16" s="963"/>
      <c r="R16" s="963"/>
      <c r="S16" s="963"/>
      <c r="T16" s="963"/>
      <c r="U16" s="963"/>
      <c r="V16" s="964"/>
      <c r="W16" s="964"/>
      <c r="X16" s="964"/>
      <c r="Y16" s="964"/>
      <c r="Z16" s="964"/>
      <c r="AA16" s="964"/>
    </row>
    <row r="17" spans="1:36" ht="30" customHeight="1" x14ac:dyDescent="0.25">
      <c r="A17" s="1106"/>
      <c r="B17" s="219"/>
      <c r="D17" s="408" t="s">
        <v>235</v>
      </c>
      <c r="E17" s="419"/>
      <c r="F17" s="420"/>
      <c r="G17" s="420"/>
      <c r="H17" s="420"/>
      <c r="I17" s="420"/>
      <c r="J17" s="421"/>
      <c r="K17" s="421"/>
      <c r="L17" s="481"/>
      <c r="M17" s="481"/>
      <c r="N17" s="481"/>
      <c r="O17" s="481"/>
      <c r="P17" s="964"/>
      <c r="Q17" s="963"/>
      <c r="R17" s="963"/>
      <c r="S17" s="963"/>
      <c r="T17" s="963"/>
      <c r="U17" s="963"/>
      <c r="V17" s="964"/>
      <c r="W17" s="964"/>
      <c r="X17" s="964"/>
      <c r="Y17" s="964"/>
      <c r="Z17" s="964"/>
      <c r="AA17" s="964"/>
    </row>
    <row r="18" spans="1:36" ht="30" customHeight="1" x14ac:dyDescent="0.25">
      <c r="A18" s="1106"/>
      <c r="B18" s="219"/>
      <c r="D18" s="408" t="s">
        <v>235</v>
      </c>
      <c r="E18" s="419"/>
      <c r="F18" s="420"/>
      <c r="G18" s="420"/>
      <c r="H18" s="420"/>
      <c r="I18" s="420"/>
      <c r="J18" s="421"/>
      <c r="K18" s="421"/>
      <c r="L18" s="481"/>
      <c r="M18" s="481"/>
      <c r="N18" s="481"/>
      <c r="O18" s="481"/>
      <c r="P18" s="964"/>
      <c r="Q18" s="963"/>
      <c r="R18" s="963"/>
      <c r="S18" s="963"/>
      <c r="T18" s="963"/>
      <c r="U18" s="963"/>
      <c r="V18" s="964"/>
      <c r="W18" s="964"/>
      <c r="X18" s="964"/>
      <c r="Y18" s="964"/>
      <c r="Z18" s="964"/>
      <c r="AA18" s="964"/>
    </row>
    <row r="19" spans="1:36" ht="30" customHeight="1" x14ac:dyDescent="0.25">
      <c r="A19" s="1106"/>
      <c r="B19" s="219"/>
      <c r="D19" s="408" t="s">
        <v>235</v>
      </c>
      <c r="E19" s="419"/>
      <c r="F19" s="420"/>
      <c r="G19" s="420"/>
      <c r="H19" s="420"/>
      <c r="I19" s="420"/>
      <c r="J19" s="421"/>
      <c r="K19" s="421"/>
      <c r="L19" s="481"/>
      <c r="M19" s="481"/>
      <c r="N19" s="481"/>
      <c r="O19" s="481"/>
      <c r="P19" s="964"/>
      <c r="Q19" s="963"/>
      <c r="R19" s="963"/>
      <c r="S19" s="963"/>
      <c r="T19" s="963"/>
      <c r="U19" s="963"/>
      <c r="V19" s="964"/>
      <c r="W19" s="964"/>
      <c r="X19" s="964"/>
      <c r="Y19" s="964"/>
      <c r="Z19" s="964"/>
      <c r="AA19" s="964"/>
      <c r="AB19" s="964"/>
      <c r="AC19" s="964"/>
      <c r="AD19" s="964"/>
      <c r="AE19" s="964"/>
      <c r="AF19" s="964"/>
      <c r="AG19" s="964"/>
      <c r="AH19" s="964"/>
      <c r="AI19" s="964"/>
      <c r="AJ19" s="964"/>
    </row>
    <row r="20" spans="1:36" ht="30" customHeight="1" x14ac:dyDescent="0.25">
      <c r="A20" s="1106"/>
      <c r="B20" s="219"/>
      <c r="D20" s="408" t="s">
        <v>235</v>
      </c>
      <c r="E20" s="419"/>
      <c r="F20" s="420"/>
      <c r="G20" s="420"/>
      <c r="H20" s="420"/>
      <c r="I20" s="420"/>
      <c r="J20" s="421"/>
      <c r="K20" s="421"/>
      <c r="L20" s="481"/>
      <c r="M20" s="499"/>
      <c r="N20" s="499"/>
      <c r="O20" s="499"/>
      <c r="P20" s="964"/>
      <c r="Q20" s="963"/>
      <c r="R20" s="963"/>
      <c r="S20" s="963"/>
      <c r="T20" s="963"/>
      <c r="U20" s="963"/>
      <c r="V20" s="964"/>
      <c r="W20" s="964"/>
      <c r="X20" s="964"/>
      <c r="Y20" s="964"/>
      <c r="Z20" s="964"/>
      <c r="AA20" s="964"/>
      <c r="AB20" s="964"/>
      <c r="AC20" s="964"/>
      <c r="AD20" s="964"/>
      <c r="AE20" s="964"/>
      <c r="AF20" s="964"/>
      <c r="AG20" s="964"/>
      <c r="AH20" s="964"/>
      <c r="AI20" s="964"/>
      <c r="AJ20" s="964"/>
    </row>
    <row r="21" spans="1:36" ht="30" customHeight="1" x14ac:dyDescent="0.25">
      <c r="A21" s="1106"/>
      <c r="B21" s="219"/>
      <c r="D21" s="408" t="s">
        <v>235</v>
      </c>
      <c r="E21" s="419"/>
      <c r="F21" s="420"/>
      <c r="G21" s="420"/>
      <c r="H21" s="420"/>
      <c r="I21" s="420"/>
      <c r="J21" s="421"/>
      <c r="K21" s="421"/>
      <c r="L21" s="481"/>
      <c r="M21" s="499"/>
      <c r="N21" s="499"/>
      <c r="O21" s="499"/>
      <c r="P21" s="195"/>
      <c r="Q21" s="915"/>
      <c r="R21" s="915"/>
      <c r="S21" s="915"/>
      <c r="T21" s="915"/>
      <c r="U21" s="915"/>
      <c r="V21" s="915"/>
      <c r="W21" s="915"/>
      <c r="X21" s="966"/>
      <c r="Y21" s="966"/>
      <c r="Z21" s="964"/>
      <c r="AA21" s="964"/>
      <c r="AB21" s="964"/>
      <c r="AC21" s="964"/>
      <c r="AD21" s="964"/>
      <c r="AE21" s="964"/>
      <c r="AF21" s="964"/>
      <c r="AG21" s="964"/>
      <c r="AH21" s="964"/>
      <c r="AI21" s="964"/>
      <c r="AJ21" s="964"/>
    </row>
    <row r="22" spans="1:36" ht="30" customHeight="1" x14ac:dyDescent="0.4">
      <c r="A22" s="1106"/>
      <c r="B22" s="219"/>
      <c r="D22" s="408" t="s">
        <v>235</v>
      </c>
      <c r="E22" s="419"/>
      <c r="F22" s="420"/>
      <c r="G22" s="420"/>
      <c r="H22" s="420"/>
      <c r="I22" s="420"/>
      <c r="J22" s="421"/>
      <c r="K22" s="421"/>
      <c r="L22" s="481"/>
      <c r="M22" s="933"/>
      <c r="N22" s="499"/>
      <c r="O22" s="499"/>
      <c r="P22" s="915"/>
      <c r="Q22" s="915"/>
      <c r="R22" s="915"/>
      <c r="S22" s="915"/>
      <c r="T22" s="915"/>
      <c r="U22" s="915"/>
      <c r="V22" s="915"/>
      <c r="W22" s="915"/>
      <c r="X22" s="966"/>
      <c r="Y22" s="966"/>
      <c r="Z22" s="964"/>
      <c r="AA22" s="964"/>
      <c r="AB22" s="964"/>
      <c r="AC22" s="964"/>
      <c r="AD22" s="964"/>
      <c r="AE22" s="964"/>
      <c r="AF22" s="964"/>
      <c r="AG22" s="964"/>
      <c r="AH22" s="964"/>
      <c r="AI22" s="964"/>
      <c r="AJ22" s="964"/>
    </row>
    <row r="23" spans="1:36" ht="54" customHeight="1" thickBot="1" x14ac:dyDescent="0.3">
      <c r="A23" s="1106"/>
      <c r="B23" s="219"/>
      <c r="D23" s="409" t="s">
        <v>235</v>
      </c>
      <c r="E23" s="422"/>
      <c r="F23" s="423"/>
      <c r="G23" s="423"/>
      <c r="H23" s="423"/>
      <c r="I23" s="423"/>
      <c r="J23" s="424"/>
      <c r="K23" s="424"/>
      <c r="L23" s="481"/>
      <c r="M23" s="939"/>
      <c r="N23" s="499"/>
      <c r="O23" s="499"/>
      <c r="P23" s="915"/>
      <c r="Q23" s="915"/>
      <c r="R23" s="915"/>
      <c r="S23" s="915" t="s">
        <v>878</v>
      </c>
      <c r="T23" s="915"/>
      <c r="U23" s="915" t="s">
        <v>879</v>
      </c>
      <c r="V23" s="915"/>
      <c r="W23" s="915"/>
      <c r="X23" s="966"/>
      <c r="Y23" s="966"/>
      <c r="Z23" s="964"/>
      <c r="AA23" s="964"/>
      <c r="AB23" s="964"/>
      <c r="AC23" s="964"/>
      <c r="AD23" s="964"/>
      <c r="AE23" s="964"/>
      <c r="AF23" s="964"/>
      <c r="AG23" s="964"/>
      <c r="AH23" s="964"/>
      <c r="AI23" s="964"/>
      <c r="AJ23" s="964"/>
    </row>
    <row r="24" spans="1:36" ht="30" customHeight="1" x14ac:dyDescent="0.25">
      <c r="A24" s="1106"/>
      <c r="B24" s="218"/>
      <c r="C24" s="60" t="s">
        <v>386</v>
      </c>
      <c r="D24" s="220" t="s">
        <v>238</v>
      </c>
      <c r="E24" s="1149"/>
      <c r="F24" s="1149"/>
      <c r="G24" s="1149"/>
      <c r="H24" s="1149"/>
      <c r="I24" s="1149"/>
      <c r="J24" s="1149"/>
      <c r="K24" s="1149"/>
      <c r="L24" s="122"/>
      <c r="M24" s="938"/>
      <c r="N24" s="500"/>
      <c r="O24" s="1152"/>
      <c r="P24" s="915"/>
      <c r="Q24" s="915"/>
      <c r="R24" s="915"/>
      <c r="S24" s="915" t="str" cm="1">
        <f t="array" ref="S24">IF(MAX(R25:R27)=0,"N/A",INDEX(Q25:Q27,S25,1))</f>
        <v>N/A</v>
      </c>
      <c r="T24" s="915"/>
      <c r="U24" s="915" t="str" cm="1">
        <f t="array" ref="U24">IF(MAX(T25:T27)=0,"N/A",INDEX(Q25:Q27,U25,1))</f>
        <v>N/A</v>
      </c>
      <c r="V24" s="915"/>
      <c r="W24" s="915"/>
      <c r="X24" s="966"/>
      <c r="Y24" s="966"/>
      <c r="Z24" s="964"/>
      <c r="AA24" s="964"/>
      <c r="AB24" s="964"/>
      <c r="AC24" s="964"/>
      <c r="AD24" s="964"/>
      <c r="AE24" s="964"/>
      <c r="AF24" s="964"/>
      <c r="AG24" s="964"/>
      <c r="AH24" s="964"/>
      <c r="AI24" s="964"/>
      <c r="AJ24" s="964"/>
    </row>
    <row r="25" spans="1:36" ht="30" customHeight="1" thickBot="1" x14ac:dyDescent="0.3">
      <c r="A25" s="1106"/>
      <c r="B25" s="218"/>
      <c r="C25" s="60"/>
      <c r="D25" s="427" t="s">
        <v>240</v>
      </c>
      <c r="E25" s="1150"/>
      <c r="F25" s="1150"/>
      <c r="G25" s="1150"/>
      <c r="H25" s="1150"/>
      <c r="I25" s="1150"/>
      <c r="J25" s="1150"/>
      <c r="K25" s="1150"/>
      <c r="L25" s="122"/>
      <c r="M25" s="938"/>
      <c r="N25" s="500"/>
      <c r="O25" s="1152"/>
      <c r="P25" s="915"/>
      <c r="Q25" s="916" t="s">
        <v>239</v>
      </c>
      <c r="R25" s="916">
        <f>COUNTIF(E26:I26,Q25)</f>
        <v>0</v>
      </c>
      <c r="S25" s="932">
        <f>MATCH(MAX(R25:R27),R25:R27,0)</f>
        <v>1</v>
      </c>
      <c r="T25" s="916">
        <f>COUNTIF(J26:K26,Q25)</f>
        <v>0</v>
      </c>
      <c r="U25" s="932">
        <f>MATCH(MAX(T25:T27),T25:T27,0)</f>
        <v>1</v>
      </c>
      <c r="V25" s="915"/>
      <c r="W25" s="915"/>
      <c r="X25" s="966"/>
      <c r="Y25" s="966"/>
      <c r="Z25" s="964"/>
      <c r="AA25" s="964"/>
      <c r="AB25" s="964"/>
      <c r="AC25" s="964"/>
      <c r="AD25" s="964"/>
      <c r="AE25" s="964"/>
      <c r="AF25" s="964"/>
      <c r="AG25" s="964"/>
      <c r="AH25" s="964"/>
      <c r="AI25" s="964"/>
      <c r="AJ25" s="964"/>
    </row>
    <row r="26" spans="1:36" ht="42.6" customHeight="1" thickBot="1" x14ac:dyDescent="0.3">
      <c r="A26" s="1106"/>
      <c r="B26" s="221"/>
      <c r="C26" s="153" t="s">
        <v>388</v>
      </c>
      <c r="D26" s="238" t="s">
        <v>454</v>
      </c>
      <c r="E26" s="415" t="str">
        <f t="shared" ref="E26:K26" si="0">IF(E11="N/A","N/A",IF(E11=0,0,IF(E24=0,E11,IF(E24="Alto","Bajo",IF(E11="Alto","Medio","Bajo")))))</f>
        <v>N/A</v>
      </c>
      <c r="F26" s="415" t="str">
        <f t="shared" si="0"/>
        <v>N/A</v>
      </c>
      <c r="G26" s="415" t="str">
        <f t="shared" si="0"/>
        <v>N/A</v>
      </c>
      <c r="H26" s="415" t="str">
        <f t="shared" si="0"/>
        <v>N/A</v>
      </c>
      <c r="I26" s="415" t="str">
        <f t="shared" si="0"/>
        <v>N/A</v>
      </c>
      <c r="J26" s="415" t="e">
        <f t="shared" si="0"/>
        <v>#DIV/0!</v>
      </c>
      <c r="K26" s="415" t="e">
        <f t="shared" si="0"/>
        <v>#DIV/0!</v>
      </c>
      <c r="L26" s="482"/>
      <c r="M26" s="936"/>
      <c r="N26" s="501"/>
      <c r="O26" s="501"/>
      <c r="P26" s="915"/>
      <c r="Q26" s="916" t="s">
        <v>243</v>
      </c>
      <c r="R26" s="916">
        <f>COUNTIF(E26:I26,Q26)</f>
        <v>0</v>
      </c>
      <c r="S26" s="932"/>
      <c r="T26" s="916">
        <f>COUNTIF(J26:K26,Q26)</f>
        <v>0</v>
      </c>
      <c r="U26" s="932"/>
      <c r="V26" s="915"/>
      <c r="W26" s="915"/>
      <c r="X26" s="966"/>
      <c r="Y26" s="966"/>
      <c r="Z26" s="964"/>
      <c r="AA26" s="964"/>
      <c r="AB26" s="964"/>
      <c r="AC26" s="964"/>
      <c r="AD26" s="964"/>
      <c r="AE26" s="964"/>
      <c r="AF26" s="964"/>
      <c r="AG26" s="964"/>
      <c r="AH26" s="964"/>
      <c r="AI26" s="964"/>
      <c r="AJ26" s="964"/>
    </row>
    <row r="27" spans="1:36" ht="30" customHeight="1" x14ac:dyDescent="0.25">
      <c r="A27" s="1106"/>
      <c r="B27" s="221"/>
      <c r="C27" s="153"/>
      <c r="D27" s="494"/>
      <c r="E27" s="493"/>
      <c r="F27" s="493"/>
      <c r="G27" s="493"/>
      <c r="H27" s="493"/>
      <c r="I27" s="493"/>
      <c r="J27" s="493"/>
      <c r="K27" s="493"/>
      <c r="L27" s="482"/>
      <c r="M27" s="195"/>
      <c r="N27" s="501"/>
      <c r="O27" s="501"/>
      <c r="P27" s="915"/>
      <c r="Q27" s="916" t="s">
        <v>246</v>
      </c>
      <c r="R27" s="916">
        <f>COUNTIF(E26:I26,Q27)</f>
        <v>0</v>
      </c>
      <c r="S27" s="932"/>
      <c r="T27" s="916">
        <f>COUNTIF(J26:K26,Q27)</f>
        <v>0</v>
      </c>
      <c r="U27" s="932"/>
      <c r="V27" s="915"/>
      <c r="W27" s="915"/>
      <c r="X27" s="966"/>
      <c r="Y27" s="966"/>
      <c r="Z27" s="964"/>
      <c r="AA27" s="964"/>
      <c r="AB27" s="964"/>
      <c r="AC27" s="964"/>
      <c r="AD27" s="964"/>
      <c r="AE27" s="964"/>
      <c r="AF27" s="964"/>
      <c r="AG27" s="964"/>
      <c r="AH27" s="964"/>
      <c r="AI27" s="964"/>
      <c r="AJ27" s="964"/>
    </row>
    <row r="28" spans="1:36" ht="30" customHeight="1" x14ac:dyDescent="0.25">
      <c r="A28" s="1106"/>
      <c r="B28" s="218"/>
      <c r="C28" s="216"/>
      <c r="E28" s="223"/>
      <c r="F28" s="223"/>
      <c r="G28" s="223"/>
      <c r="H28" s="223"/>
      <c r="I28" s="223"/>
      <c r="J28" s="223"/>
      <c r="K28" s="223"/>
      <c r="L28" s="223"/>
      <c r="M28" s="195"/>
      <c r="N28" s="22"/>
      <c r="O28" s="22"/>
      <c r="P28" s="915"/>
      <c r="Q28" s="916"/>
      <c r="R28" s="916"/>
      <c r="S28" s="915"/>
      <c r="T28" s="915"/>
      <c r="U28" s="915"/>
      <c r="V28" s="915"/>
      <c r="W28" s="915"/>
      <c r="X28" s="966"/>
      <c r="Y28" s="966"/>
      <c r="Z28" s="964"/>
      <c r="AA28" s="964"/>
      <c r="AB28" s="964"/>
      <c r="AC28" s="964"/>
      <c r="AD28" s="964"/>
      <c r="AE28" s="964"/>
      <c r="AF28" s="964"/>
      <c r="AG28" s="964"/>
      <c r="AH28" s="964"/>
      <c r="AI28" s="964"/>
      <c r="AJ28" s="964"/>
    </row>
    <row r="29" spans="1:36" ht="30" customHeight="1" x14ac:dyDescent="0.25">
      <c r="A29" s="1106"/>
      <c r="B29" s="218"/>
      <c r="C29" s="216"/>
      <c r="E29" s="223"/>
      <c r="F29" s="223"/>
      <c r="G29" s="223"/>
      <c r="H29" s="223"/>
      <c r="I29" s="223"/>
      <c r="J29" s="223"/>
      <c r="K29" s="223"/>
      <c r="L29" s="223"/>
      <c r="M29" s="195"/>
      <c r="N29" s="22"/>
      <c r="O29" s="22"/>
      <c r="P29" s="915"/>
      <c r="Q29" s="915"/>
      <c r="R29" s="915"/>
      <c r="S29" s="915"/>
      <c r="T29" s="915"/>
      <c r="U29" s="915"/>
      <c r="V29" s="915"/>
      <c r="W29" s="915"/>
      <c r="X29" s="966"/>
      <c r="Y29" s="966"/>
      <c r="Z29" s="964"/>
      <c r="AA29" s="964"/>
      <c r="AB29" s="964"/>
      <c r="AC29" s="964"/>
      <c r="AD29" s="964"/>
      <c r="AE29" s="964"/>
      <c r="AF29" s="964"/>
      <c r="AG29" s="964"/>
      <c r="AH29" s="964"/>
      <c r="AI29" s="964"/>
      <c r="AJ29" s="964"/>
    </row>
    <row r="30" spans="1:36" ht="36" customHeight="1" x14ac:dyDescent="0.25">
      <c r="A30" s="1106"/>
      <c r="B30" s="218"/>
      <c r="C30" s="216"/>
      <c r="D30" s="653" t="s">
        <v>259</v>
      </c>
      <c r="E30" s="1143" t="str">
        <f>F5</f>
        <v>Recogida y tratamiento de aguas residuales</v>
      </c>
      <c r="F30" s="1143"/>
      <c r="G30" s="678"/>
      <c r="H30" s="679"/>
      <c r="I30" s="679"/>
      <c r="J30" s="1229"/>
      <c r="K30" s="1229"/>
      <c r="L30" s="489"/>
      <c r="M30" s="195"/>
      <c r="N30" s="195"/>
      <c r="O30" s="22"/>
      <c r="P30" s="22"/>
      <c r="Q30" s="915"/>
      <c r="R30" s="915"/>
      <c r="S30" s="915"/>
      <c r="T30" s="915"/>
      <c r="U30" s="915"/>
      <c r="V30" s="915"/>
      <c r="W30" s="915"/>
      <c r="X30" s="966"/>
      <c r="Y30" s="966"/>
      <c r="Z30" s="964"/>
      <c r="AA30" s="964"/>
      <c r="AB30" s="964"/>
      <c r="AC30" s="964"/>
      <c r="AD30" s="964"/>
      <c r="AE30" s="964"/>
      <c r="AF30" s="964"/>
      <c r="AG30" s="964"/>
      <c r="AH30" s="964"/>
      <c r="AI30" s="964"/>
      <c r="AJ30" s="964"/>
    </row>
    <row r="31" spans="1:36" ht="11.45" customHeight="1" x14ac:dyDescent="0.25">
      <c r="A31" s="1106"/>
      <c r="B31" s="218"/>
      <c r="C31" s="216"/>
      <c r="D31" s="653"/>
      <c r="E31" s="68"/>
      <c r="F31" s="68"/>
      <c r="G31" s="678"/>
      <c r="H31" s="679"/>
      <c r="I31" s="679"/>
      <c r="J31" s="489"/>
      <c r="K31" s="489"/>
      <c r="L31" s="489"/>
      <c r="M31" s="195"/>
      <c r="N31" s="195"/>
      <c r="O31" s="22"/>
      <c r="P31" s="963"/>
      <c r="Q31" s="966"/>
      <c r="R31" s="966"/>
      <c r="S31" s="966"/>
      <c r="T31" s="966"/>
      <c r="U31" s="966"/>
      <c r="V31" s="966"/>
      <c r="W31" s="966"/>
      <c r="X31" s="966"/>
      <c r="Y31" s="966"/>
      <c r="Z31" s="964"/>
      <c r="AA31" s="964"/>
    </row>
    <row r="32" spans="1:36" ht="39" customHeight="1" thickBot="1" x14ac:dyDescent="0.3">
      <c r="A32" s="1106"/>
      <c r="B32" s="218"/>
      <c r="C32" s="216"/>
      <c r="D32" s="50"/>
      <c r="E32" s="1158" t="s">
        <v>200</v>
      </c>
      <c r="F32" s="1158"/>
      <c r="G32" s="1158"/>
      <c r="H32" s="1158"/>
      <c r="I32" s="1158"/>
      <c r="J32" s="1147" t="s">
        <v>203</v>
      </c>
      <c r="K32" s="1147"/>
      <c r="L32" s="224"/>
      <c r="P32" s="984"/>
      <c r="Q32" s="964"/>
      <c r="R32" s="964"/>
      <c r="S32" s="964"/>
      <c r="T32" s="964"/>
      <c r="U32" s="964"/>
      <c r="V32" s="964"/>
      <c r="W32" s="964"/>
      <c r="X32" s="964"/>
      <c r="Y32" s="964"/>
      <c r="Z32" s="964"/>
      <c r="AA32" s="964"/>
    </row>
    <row r="33" spans="1:25" ht="57.95" customHeight="1" x14ac:dyDescent="0.25">
      <c r="A33" s="1106"/>
      <c r="B33" s="218"/>
      <c r="C33" s="88"/>
      <c r="D33" s="485" t="s">
        <v>260</v>
      </c>
      <c r="E33" s="486" t="str" cm="1">
        <f t="array" ref="E33:I33">IF($F$5="Drinking Water Supply",TRANSPOSE(Φύλλο2!A4:A8),IF($F$5="Wastewater Collection &amp; Treatment",TRANSPOSE(Φύλλο2!A21:A25),TRANSPOSE(Φύλλο2!A12:A16)))</f>
        <v>Agua de fuentes naturales</v>
      </c>
      <c r="F33" s="486" t="str">
        <v>Redes de riego de agua y estaciones de bombeo</v>
      </c>
      <c r="G33" s="486">
        <v>0</v>
      </c>
      <c r="H33" s="486" t="str">
        <v>Reutilización del efluente tratado en las plantas de tratamiento de aguas residuales</v>
      </c>
      <c r="I33" s="486">
        <v>0</v>
      </c>
      <c r="J33" s="486" t="str">
        <f>J10</f>
        <v>Suministro de energía</v>
      </c>
      <c r="K33" s="486" t="str">
        <f>K10</f>
        <v>Conexiones por carretera</v>
      </c>
      <c r="L33" s="473"/>
      <c r="M33" s="225" t="s">
        <v>261</v>
      </c>
      <c r="N33" s="694"/>
      <c r="O33" s="1141" t="s">
        <v>262</v>
      </c>
      <c r="P33" s="1141"/>
      <c r="Q33" s="1003"/>
      <c r="R33" s="1003"/>
      <c r="S33" s="1003"/>
      <c r="T33" s="1003"/>
      <c r="U33" s="1003"/>
      <c r="V33" s="1003"/>
      <c r="W33" s="1003"/>
      <c r="X33" s="1003"/>
      <c r="Y33" s="1003"/>
    </row>
    <row r="34" spans="1:25" ht="21.75" customHeight="1" x14ac:dyDescent="0.25">
      <c r="A34" s="1106"/>
      <c r="B34" s="218"/>
      <c r="C34" s="88"/>
      <c r="D34" s="683" t="s">
        <v>455</v>
      </c>
      <c r="E34" s="681"/>
      <c r="F34" s="681"/>
      <c r="G34" s="681"/>
      <c r="H34" s="681"/>
      <c r="I34" s="681"/>
      <c r="J34" s="681"/>
      <c r="K34" s="681"/>
      <c r="L34" s="487"/>
      <c r="M34" s="226" t="s">
        <v>265</v>
      </c>
      <c r="N34" s="695"/>
      <c r="O34" s="1154" t="s">
        <v>266</v>
      </c>
      <c r="P34" s="1155"/>
      <c r="Q34" s="195"/>
      <c r="R34" s="195"/>
      <c r="S34" s="195"/>
      <c r="T34" s="195"/>
      <c r="U34" s="195"/>
    </row>
    <row r="35" spans="1:25" ht="30" customHeight="1" x14ac:dyDescent="0.25">
      <c r="A35" s="1106"/>
      <c r="B35" s="218"/>
      <c r="D35" s="515" t="str">
        <f>IF($F$5="Drinking Water Supply",Φύλλο3!I4,IF($F$5="Wastewater Collection &amp; Treatment", Φύλλο3!I26,Φύλλο3!I49))</f>
        <v>Instalar sistemas de alerta para fenómenos meteorológicos extremos que avisen antes de que se desate la tormenta.</v>
      </c>
      <c r="E35" s="682">
        <f>IF($F$5="Wastewater Collection &amp; Treatment",'Wind Adaptation'!B24,IF($F$5="Drinking Water Supply",'Wind Adaptation'!B3,'Wind Adaptation'!B37))</f>
        <v>0</v>
      </c>
      <c r="F35" s="682" t="str">
        <f>IF($F$5="Wastewater Collection &amp; Treatment",'Wind Adaptation'!C24,IF($F$5="Drinking Water Supply",'Wind Adaptation'!C3,'Wind Adaptation'!C37))</f>
        <v>Bajo</v>
      </c>
      <c r="G35" s="682">
        <f>IF($F$5="Wastewater Collection &amp; Treatment",'Wind Adaptation'!D24,IF($F$5="Drinking Water Supply",'Wind Adaptation'!D3,'Wind Adaptation'!D37))</f>
        <v>0</v>
      </c>
      <c r="H35" s="682">
        <f>IF($F$5="Wastewater Collection &amp; Treatment",'Wind Adaptation'!E24,IF($F$5="Drinking Water Supply",'Wind Adaptation'!E3,'Wind Adaptation'!E37))</f>
        <v>0</v>
      </c>
      <c r="I35" s="682">
        <f>IF($F$5="Wastewater Collection &amp; Treatment",'Wind Adaptation'!F24,IF($F$5="Drinking Water Supply",'Wind Adaptation'!F3,'Wind Adaptation'!F37))</f>
        <v>0</v>
      </c>
      <c r="J35" s="682">
        <f>IF($F$5="Wastewater Collection &amp; Treatment",'Wind Adaptation'!G24,IF($F$5="Drinking Water Supply",'Wind Adaptation'!G3,'Wind Adaptation'!G37))</f>
        <v>0</v>
      </c>
      <c r="K35" s="682">
        <f>IF($F$5="Wastewater Collection &amp; Treatment",'Wind Adaptation'!H24,IF($F$5="Drinking Water Supply",'Wind Adaptation'!H3,'Wind Adaptation'!H37))</f>
        <v>0</v>
      </c>
      <c r="L35" s="490"/>
      <c r="M35" s="690" t="str">
        <f>IF($F$5="Wastewater Collection &amp; Treatment",'Wind Adaptation'!J24,IF($F$5="Drinking Water Supply",'Wind Adaptation'!J3,'Wind Adaptation'!J37))</f>
        <v>Barato</v>
      </c>
      <c r="N35" s="696"/>
      <c r="O35" s="1144"/>
      <c r="P35" s="1144"/>
      <c r="Q35" s="195"/>
      <c r="R35" s="195"/>
      <c r="S35" s="195"/>
      <c r="T35" s="195"/>
      <c r="U35" s="195"/>
    </row>
    <row r="36" spans="1:25" ht="30" customHeight="1" x14ac:dyDescent="0.25">
      <c r="A36" s="1106"/>
      <c r="B36" s="218"/>
      <c r="D36" s="515" t="str">
        <f>IF($F$5="Drinking Water Supply",Φύλλο3!I5,IF($F$5="Wastewater Collection &amp; Treatment", Φύλλο3!I27,Φύλλο3!I50))</f>
        <v>Instalar un refugio resistente al viento para proteger los materiales y equipos sensibles de condiciones meteorológicas adversas.</v>
      </c>
      <c r="E36" s="682">
        <f>IF($F$5="Wastewater Collection &amp; Treatment",'Wind Adaptation'!B25,IF($F$5="Drinking Water Supply",'Wind Adaptation'!B4,'Wind Adaptation'!B38))</f>
        <v>0</v>
      </c>
      <c r="F36" s="682" t="str">
        <f>IF($F$5="Wastewater Collection &amp; Treatment",'Wind Adaptation'!C25,IF($F$5="Drinking Water Supply",'Wind Adaptation'!C4,'Wind Adaptation'!C38))</f>
        <v>Bajo</v>
      </c>
      <c r="G36" s="682">
        <f>IF($F$5="Wastewater Collection &amp; Treatment",'Wind Adaptation'!D25,IF($F$5="Drinking Water Supply",'Wind Adaptation'!D4,'Wind Adaptation'!D38))</f>
        <v>0</v>
      </c>
      <c r="H36" s="682">
        <f>IF($F$5="Wastewater Collection &amp; Treatment",'Wind Adaptation'!E25,IF($F$5="Drinking Water Supply",'Wind Adaptation'!E4,'Wind Adaptation'!E38))</f>
        <v>0</v>
      </c>
      <c r="I36" s="682">
        <f>IF($F$5="Wastewater Collection &amp; Treatment",'Wind Adaptation'!F25,IF($F$5="Drinking Water Supply",'Wind Adaptation'!F4,'Wind Adaptation'!F38))</f>
        <v>0</v>
      </c>
      <c r="J36" s="682">
        <f>IF($F$5="Wastewater Collection &amp; Treatment",'Wind Adaptation'!G25,IF($F$5="Drinking Water Supply",'Wind Adaptation'!G4,'Wind Adaptation'!G38))</f>
        <v>0</v>
      </c>
      <c r="K36" s="682">
        <f>IF($F$5="Wastewater Collection &amp; Treatment",'Wind Adaptation'!H25,IF($F$5="Drinking Water Supply",'Wind Adaptation'!H4,'Wind Adaptation'!H38))</f>
        <v>0</v>
      </c>
      <c r="L36" s="490"/>
      <c r="M36" s="690" t="str">
        <f>IF($F$5="Wastewater Collection &amp; Treatment",'Wind Adaptation'!J25,IF($F$5="Drinking Water Supply",'Wind Adaptation'!J4,'Wind Adaptation'!J38))</f>
        <v>Barato</v>
      </c>
      <c r="N36" s="696"/>
      <c r="O36" s="1144"/>
      <c r="P36" s="1144"/>
      <c r="Q36" s="195"/>
      <c r="R36" s="195"/>
      <c r="S36" s="195"/>
      <c r="T36" s="195"/>
      <c r="U36" s="195"/>
    </row>
    <row r="37" spans="1:25" ht="30" customHeight="1" x14ac:dyDescent="0.25">
      <c r="A37" s="1106"/>
      <c r="B37" s="218"/>
      <c r="D37" s="515" t="str">
        <f>IF($F$5="Drinking Water Supply",Φύλλο3!I6,IF($F$5="Wastewater Collection &amp; Treatment", Φύλλο3!I28,Φύλλο3!I51))</f>
        <v>Instalar sistemas de alimentación ininterrumpida (UPS), acondicionamiento de las fuentes de energía y sistemas de generación de energía de emergencia.</v>
      </c>
      <c r="E37" s="682">
        <f>IF($F$5="Wastewater Collection &amp; Treatment",'Wind Adaptation'!B26,IF($F$5="Drinking Water Supply",'Wind Adaptation'!B5,'Wind Adaptation'!B39))</f>
        <v>0</v>
      </c>
      <c r="F37" s="682">
        <f>IF($F$5="Wastewater Collection &amp; Treatment",'Wind Adaptation'!C26,IF($F$5="Drinking Water Supply",'Wind Adaptation'!C5,'Wind Adaptation'!C39))</f>
        <v>0</v>
      </c>
      <c r="G37" s="682">
        <f>IF($F$5="Wastewater Collection &amp; Treatment",'Wind Adaptation'!D26,IF($F$5="Drinking Water Supply",'Wind Adaptation'!D5,'Wind Adaptation'!D39))</f>
        <v>0</v>
      </c>
      <c r="H37" s="682">
        <f>IF($F$5="Wastewater Collection &amp; Treatment",'Wind Adaptation'!E26,IF($F$5="Drinking Water Supply",'Wind Adaptation'!E5,'Wind Adaptation'!E39))</f>
        <v>0</v>
      </c>
      <c r="I37" s="682">
        <f>IF($F$5="Wastewater Collection &amp; Treatment",'Wind Adaptation'!F26,IF($F$5="Drinking Water Supply",'Wind Adaptation'!F5,'Wind Adaptation'!F39))</f>
        <v>0</v>
      </c>
      <c r="J37" s="682" t="str">
        <f>IF($F$5="Wastewater Collection &amp; Treatment",'Wind Adaptation'!G26,IF($F$5="Drinking Water Supply",'Wind Adaptation'!G5,'Wind Adaptation'!G39))</f>
        <v>Alto</v>
      </c>
      <c r="K37" s="682">
        <f>IF($F$5="Wastewater Collection &amp; Treatment",'Wind Adaptation'!H26,IF($F$5="Drinking Water Supply",'Wind Adaptation'!H5,'Wind Adaptation'!H39))</f>
        <v>0</v>
      </c>
      <c r="L37" s="490"/>
      <c r="M37" s="690" t="str">
        <f>IF($F$5="Wastewater Collection &amp; Treatment",'Wind Adaptation'!J26,IF($F$5="Drinking Water Supply",'Wind Adaptation'!J5,'Wind Adaptation'!J39))</f>
        <v>Caro</v>
      </c>
      <c r="N37" s="696"/>
      <c r="O37" s="1144"/>
      <c r="P37" s="1144"/>
      <c r="Q37" s="195"/>
      <c r="R37" s="195"/>
      <c r="S37" s="195"/>
      <c r="T37" s="195"/>
      <c r="U37" s="195"/>
    </row>
    <row r="38" spans="1:25" ht="30" customHeight="1" x14ac:dyDescent="0.25">
      <c r="A38" s="1106"/>
      <c r="B38" s="218"/>
      <c r="D38" s="515">
        <f>IF($F$5="Drinking Water Supply",Φύλλο3!I7,IF($F$5="Wastewater Collection &amp; Treatment", Φύλλο3!I29,Φύλλο3!I52))</f>
        <v>0</v>
      </c>
      <c r="E38" s="682">
        <f>IF($F$5="Wastewater Collection &amp; Treatment",'Wind Adaptation'!B27,IF($F$5="Drinking Water Supply",'Wind Adaptation'!B6,'Wind Adaptation'!B40))</f>
        <v>0</v>
      </c>
      <c r="F38" s="682">
        <f>IF($F$5="Wastewater Collection &amp; Treatment",'Wind Adaptation'!C27,IF($F$5="Drinking Water Supply",'Wind Adaptation'!C6,'Wind Adaptation'!C40))</f>
        <v>0</v>
      </c>
      <c r="G38" s="682">
        <f>IF($F$5="Wastewater Collection &amp; Treatment",'Wind Adaptation'!D27,IF($F$5="Drinking Water Supply",'Wind Adaptation'!D6,'Wind Adaptation'!D40))</f>
        <v>0</v>
      </c>
      <c r="H38" s="682">
        <f>IF($F$5="Wastewater Collection &amp; Treatment",'Wind Adaptation'!E27,IF($F$5="Drinking Water Supply",'Wind Adaptation'!E6,'Wind Adaptation'!E40))</f>
        <v>0</v>
      </c>
      <c r="I38" s="682">
        <f>IF($F$5="Wastewater Collection &amp; Treatment",'Wind Adaptation'!F27,IF($F$5="Drinking Water Supply",'Wind Adaptation'!F6,'Wind Adaptation'!F40))</f>
        <v>0</v>
      </c>
      <c r="J38" s="682">
        <f>IF($F$5="Wastewater Collection &amp; Treatment",'Wind Adaptation'!G27,IF($F$5="Drinking Water Supply",'Wind Adaptation'!G6,'Wind Adaptation'!G40))</f>
        <v>0</v>
      </c>
      <c r="K38" s="682">
        <f>IF($F$5="Wastewater Collection &amp; Treatment",'Wind Adaptation'!H27,IF($F$5="Drinking Water Supply",'Wind Adaptation'!H6,'Wind Adaptation'!H40))</f>
        <v>0</v>
      </c>
      <c r="L38" s="490"/>
      <c r="M38" s="690">
        <f>IF($F$5="Wastewater Collection &amp; Treatment",'Wind Adaptation'!J27,IF($F$5="Drinking Water Supply",'Wind Adaptation'!J6,'Wind Adaptation'!J40))</f>
        <v>0</v>
      </c>
      <c r="N38" s="696"/>
      <c r="O38" s="1144"/>
      <c r="P38" s="1144"/>
      <c r="Q38" s="195"/>
      <c r="R38" s="195"/>
      <c r="S38" s="195"/>
      <c r="T38" s="195"/>
      <c r="U38" s="195"/>
    </row>
    <row r="39" spans="1:25" ht="30" customHeight="1" x14ac:dyDescent="0.25">
      <c r="A39" s="63"/>
      <c r="B39" s="218"/>
      <c r="D39" s="515">
        <f>IF($F$5="Drinking Water Supply",Φύλλο3!I8,IF($F$5="Wastewater Collection &amp; Treatment", Φύλλο3!I30,Φύλλο3!I53))</f>
        <v>0</v>
      </c>
      <c r="E39" s="682">
        <f>IF($F$5="Wastewater Collection &amp; Treatment",'Wind Adaptation'!B28,IF($F$5="Drinking Water Supply",'Wind Adaptation'!B7,'Wind Adaptation'!B41))</f>
        <v>0</v>
      </c>
      <c r="F39" s="682">
        <f>IF($F$5="Wastewater Collection &amp; Treatment",'Wind Adaptation'!C28,IF($F$5="Drinking Water Supply",'Wind Adaptation'!C7,'Wind Adaptation'!C41))</f>
        <v>0</v>
      </c>
      <c r="G39" s="682">
        <f>IF($F$5="Wastewater Collection &amp; Treatment",'Wind Adaptation'!D28,IF($F$5="Drinking Water Supply",'Wind Adaptation'!D7,'Wind Adaptation'!D41))</f>
        <v>0</v>
      </c>
      <c r="H39" s="682">
        <f>IF($F$5="Wastewater Collection &amp; Treatment",'Wind Adaptation'!E28,IF($F$5="Drinking Water Supply",'Wind Adaptation'!E7,'Wind Adaptation'!E41))</f>
        <v>0</v>
      </c>
      <c r="I39" s="682">
        <f>IF($F$5="Wastewater Collection &amp; Treatment",'Wind Adaptation'!F28,IF($F$5="Drinking Water Supply",'Wind Adaptation'!F7,'Wind Adaptation'!F41))</f>
        <v>0</v>
      </c>
      <c r="J39" s="682">
        <f>IF($F$5="Wastewater Collection &amp; Treatment",'Wind Adaptation'!G28,IF($F$5="Drinking Water Supply",'Wind Adaptation'!G7,'Wind Adaptation'!G41))</f>
        <v>0</v>
      </c>
      <c r="K39" s="682">
        <f>IF($F$5="Wastewater Collection &amp; Treatment",'Wind Adaptation'!H28,IF($F$5="Drinking Water Supply",'Wind Adaptation'!H7,'Wind Adaptation'!H41))</f>
        <v>0</v>
      </c>
      <c r="L39" s="490"/>
      <c r="M39" s="690">
        <f>IF($F$5="Wastewater Collection &amp; Treatment",'Wind Adaptation'!J28,IF($F$5="Drinking Water Supply",'Wind Adaptation'!J7,'Wind Adaptation'!J41))</f>
        <v>0</v>
      </c>
      <c r="N39" s="696"/>
      <c r="O39" s="1144"/>
      <c r="P39" s="1144"/>
      <c r="Q39" s="195"/>
      <c r="R39" s="195"/>
      <c r="S39" s="195"/>
      <c r="T39" s="195"/>
      <c r="U39" s="195"/>
    </row>
    <row r="40" spans="1:25" ht="30" customHeight="1" x14ac:dyDescent="0.25">
      <c r="A40" s="63"/>
      <c r="B40" s="218"/>
      <c r="D40" s="515">
        <f>IF($F$5="Drinking Water Supply",Φύλλο3!I9,IF($F$5="Wastewater Collection &amp; Treatment", Φύλλο3!I31,Φύλλο3!I54))</f>
        <v>0</v>
      </c>
      <c r="E40" s="682">
        <f>IF($F$5="Wastewater Collection &amp; Treatment",'Wind Adaptation'!B29,IF($F$5="Drinking Water Supply",'Wind Adaptation'!B8,'Wind Adaptation'!B42))</f>
        <v>0</v>
      </c>
      <c r="F40" s="682">
        <f>IF($F$5="Wastewater Collection &amp; Treatment",'Wind Adaptation'!C29,IF($F$5="Drinking Water Supply",'Wind Adaptation'!C8,'Wind Adaptation'!C42))</f>
        <v>0</v>
      </c>
      <c r="G40" s="682">
        <f>IF($F$5="Wastewater Collection &amp; Treatment",'Wind Adaptation'!D29,IF($F$5="Drinking Water Supply",'Wind Adaptation'!D8,'Wind Adaptation'!D42))</f>
        <v>0</v>
      </c>
      <c r="H40" s="682">
        <f>IF($F$5="Wastewater Collection &amp; Treatment",'Wind Adaptation'!E29,IF($F$5="Drinking Water Supply",'Wind Adaptation'!E8,'Wind Adaptation'!E42))</f>
        <v>0</v>
      </c>
      <c r="I40" s="682">
        <f>IF($F$5="Wastewater Collection &amp; Treatment",'Wind Adaptation'!F29,IF($F$5="Drinking Water Supply",'Wind Adaptation'!F8,'Wind Adaptation'!F42))</f>
        <v>0</v>
      </c>
      <c r="J40" s="682">
        <f>IF($F$5="Wastewater Collection &amp; Treatment",'Wind Adaptation'!G29,IF($F$5="Drinking Water Supply",'Wind Adaptation'!G8,'Wind Adaptation'!G42))</f>
        <v>0</v>
      </c>
      <c r="K40" s="682">
        <f>IF($F$5="Wastewater Collection &amp; Treatment",'Wind Adaptation'!H29,IF($F$5="Drinking Water Supply",'Wind Adaptation'!H8,'Wind Adaptation'!H42))</f>
        <v>0</v>
      </c>
      <c r="L40" s="490"/>
      <c r="M40" s="690">
        <f>IF($F$5="Wastewater Collection &amp; Treatment",'Wind Adaptation'!J29,IF($F$5="Drinking Water Supply",'Wind Adaptation'!J8,'Wind Adaptation'!J42))</f>
        <v>0</v>
      </c>
      <c r="N40" s="696"/>
      <c r="O40" s="1144"/>
      <c r="P40" s="1144"/>
      <c r="Q40" s="195"/>
      <c r="R40" s="195"/>
      <c r="S40" s="195"/>
      <c r="T40" s="195"/>
      <c r="U40" s="195"/>
    </row>
    <row r="41" spans="1:25" ht="30" customHeight="1" x14ac:dyDescent="0.25">
      <c r="A41" s="171"/>
      <c r="B41" s="218"/>
      <c r="D41" s="515">
        <f>IF($F$5="Drinking Water Supply",Φύλλο3!I10,IF($F$5="Wastewater Collection &amp; Treatment", Φύλλο3!I32,Φύλλο3!I55))</f>
        <v>0</v>
      </c>
      <c r="E41" s="682">
        <f>IF($F$5="Wastewater Collection &amp; Treatment",'Wind Adaptation'!B30,IF($F$5="Drinking Water Supply",'Wind Adaptation'!B9,'Wind Adaptation'!B43))</f>
        <v>0</v>
      </c>
      <c r="F41" s="682">
        <f>IF($F$5="Wastewater Collection &amp; Treatment",'Wind Adaptation'!C30,IF($F$5="Drinking Water Supply",'Wind Adaptation'!C9,'Wind Adaptation'!C43))</f>
        <v>0</v>
      </c>
      <c r="G41" s="682">
        <f>IF($F$5="Wastewater Collection &amp; Treatment",'Wind Adaptation'!D30,IF($F$5="Drinking Water Supply",'Wind Adaptation'!D9,'Wind Adaptation'!D43))</f>
        <v>0</v>
      </c>
      <c r="H41" s="682">
        <f>IF($F$5="Wastewater Collection &amp; Treatment",'Wind Adaptation'!E30,IF($F$5="Drinking Water Supply",'Wind Adaptation'!E9,'Wind Adaptation'!E43))</f>
        <v>0</v>
      </c>
      <c r="I41" s="682">
        <f>IF($F$5="Wastewater Collection &amp; Treatment",'Wind Adaptation'!F30,IF($F$5="Drinking Water Supply",'Wind Adaptation'!F9,'Wind Adaptation'!F43))</f>
        <v>0</v>
      </c>
      <c r="J41" s="682">
        <f>IF($F$5="Wastewater Collection &amp; Treatment",'Wind Adaptation'!G30,IF($F$5="Drinking Water Supply",'Wind Adaptation'!G9,'Wind Adaptation'!G43))</f>
        <v>0</v>
      </c>
      <c r="K41" s="682">
        <f>IF($F$5="Wastewater Collection &amp; Treatment",'Wind Adaptation'!H30,IF($F$5="Drinking Water Supply",'Wind Adaptation'!H9,'Wind Adaptation'!H43))</f>
        <v>0</v>
      </c>
      <c r="L41" s="490"/>
      <c r="M41" s="690">
        <f>IF($F$5="Wastewater Collection &amp; Treatment",'Wind Adaptation'!J30,IF($F$5="Drinking Water Supply",'Wind Adaptation'!J9,'Wind Adaptation'!J43))</f>
        <v>0</v>
      </c>
      <c r="N41" s="696"/>
      <c r="O41" s="1144"/>
      <c r="P41" s="1144"/>
      <c r="Q41" s="195"/>
      <c r="R41" s="195"/>
      <c r="S41" s="195"/>
      <c r="T41" s="195"/>
      <c r="U41" s="195"/>
    </row>
    <row r="42" spans="1:25" ht="30" customHeight="1" x14ac:dyDescent="0.25">
      <c r="A42" s="227"/>
      <c r="B42" s="218"/>
      <c r="D42" s="515">
        <f>IF($F$5="Drinking Water Supply",Φύλλο3!I11,IF($F$5="Wastewater Collection &amp; Treatment", Φύλλο3!I33,Φύλλο3!I56))</f>
        <v>0</v>
      </c>
      <c r="E42" s="682">
        <f>IF($F$5="Wastewater Collection &amp; Treatment",'Wind Adaptation'!B31,IF($F$5="Drinking Water Supply",'Wind Adaptation'!B10,'Wind Adaptation'!B44))</f>
        <v>0</v>
      </c>
      <c r="F42" s="682">
        <f>IF($F$5="Wastewater Collection &amp; Treatment",'Wind Adaptation'!C31,IF($F$5="Drinking Water Supply",'Wind Adaptation'!C10,'Wind Adaptation'!C44))</f>
        <v>0</v>
      </c>
      <c r="G42" s="682">
        <f>IF($F$5="Wastewater Collection &amp; Treatment",'Wind Adaptation'!D31,IF($F$5="Drinking Water Supply",'Wind Adaptation'!D10,'Wind Adaptation'!D44))</f>
        <v>0</v>
      </c>
      <c r="H42" s="682">
        <f>IF($F$5="Wastewater Collection &amp; Treatment",'Wind Adaptation'!E31,IF($F$5="Drinking Water Supply",'Wind Adaptation'!E10,'Wind Adaptation'!E44))</f>
        <v>0</v>
      </c>
      <c r="I42" s="682">
        <f>IF($F$5="Wastewater Collection &amp; Treatment",'Wind Adaptation'!F31,IF($F$5="Drinking Water Supply",'Wind Adaptation'!F10,'Wind Adaptation'!F44))</f>
        <v>0</v>
      </c>
      <c r="J42" s="682">
        <f>IF($F$5="Wastewater Collection &amp; Treatment",'Wind Adaptation'!G31,IF($F$5="Drinking Water Supply",'Wind Adaptation'!G10,'Wind Adaptation'!G44))</f>
        <v>0</v>
      </c>
      <c r="K42" s="682">
        <f>IF($F$5="Wastewater Collection &amp; Treatment",'Wind Adaptation'!H31,IF($F$5="Drinking Water Supply",'Wind Adaptation'!H10,'Wind Adaptation'!H44))</f>
        <v>0</v>
      </c>
      <c r="L42" s="490"/>
      <c r="M42" s="690">
        <f>IF($F$5="Wastewater Collection &amp; Treatment",'Wind Adaptation'!J31,IF($F$5="Drinking Water Supply",'Wind Adaptation'!J10,'Wind Adaptation'!J44))</f>
        <v>0</v>
      </c>
      <c r="N42" s="696"/>
      <c r="O42" s="1144"/>
      <c r="P42" s="1144"/>
      <c r="Q42" s="195"/>
      <c r="R42" s="195"/>
      <c r="S42" s="195"/>
      <c r="T42" s="195"/>
      <c r="U42" s="195"/>
    </row>
    <row r="43" spans="1:25" ht="30" customHeight="1" x14ac:dyDescent="0.25">
      <c r="A43" s="227"/>
      <c r="B43" s="218"/>
      <c r="D43" s="515">
        <f>IF($F$5="Drinking Water Supply",Φύλλο3!I12,IF($F$5="Wastewater Collection &amp; Treatment", Φύλλο3!I34,Φύλλο3!I57))</f>
        <v>0</v>
      </c>
      <c r="E43" s="682">
        <f>IF($F$5="Wastewater Collection &amp; Treatment",'Wind Adaptation'!B32,IF($F$5="Drinking Water Supply",'Wind Adaptation'!B11,'Wind Adaptation'!B45))</f>
        <v>0</v>
      </c>
      <c r="F43" s="682">
        <f>IF($F$5="Wastewater Collection &amp; Treatment",'Wind Adaptation'!C32,IF($F$5="Drinking Water Supply",'Wind Adaptation'!C11,'Wind Adaptation'!C45))</f>
        <v>0</v>
      </c>
      <c r="G43" s="682">
        <f>IF($F$5="Wastewater Collection &amp; Treatment",'Wind Adaptation'!D32,IF($F$5="Drinking Water Supply",'Wind Adaptation'!D11,'Wind Adaptation'!D45))</f>
        <v>0</v>
      </c>
      <c r="H43" s="682">
        <f>IF($F$5="Wastewater Collection &amp; Treatment",'Wind Adaptation'!E32,IF($F$5="Drinking Water Supply",'Wind Adaptation'!E11,'Wind Adaptation'!E45))</f>
        <v>0</v>
      </c>
      <c r="I43" s="682">
        <f>IF($F$5="Wastewater Collection &amp; Treatment",'Wind Adaptation'!F32,IF($F$5="Drinking Water Supply",'Wind Adaptation'!F11,'Wind Adaptation'!F45))</f>
        <v>0</v>
      </c>
      <c r="J43" s="682">
        <f>IF($F$5="Wastewater Collection &amp; Treatment",'Wind Adaptation'!G32,IF($F$5="Drinking Water Supply",'Wind Adaptation'!G11,'Wind Adaptation'!G45))</f>
        <v>0</v>
      </c>
      <c r="K43" s="682">
        <f>IF($F$5="Wastewater Collection &amp; Treatment",'Wind Adaptation'!H32,IF($F$5="Drinking Water Supply",'Wind Adaptation'!H11,'Wind Adaptation'!H45))</f>
        <v>0</v>
      </c>
      <c r="L43" s="490"/>
      <c r="M43" s="690">
        <f>IF($F$5="Wastewater Collection &amp; Treatment",'Wind Adaptation'!J32,IF($F$5="Drinking Water Supply",'Wind Adaptation'!J11,'Wind Adaptation'!J45))</f>
        <v>0</v>
      </c>
      <c r="N43" s="696"/>
      <c r="O43" s="1144"/>
      <c r="P43" s="1144"/>
      <c r="Q43" s="195"/>
      <c r="R43" s="195"/>
      <c r="S43" s="195"/>
      <c r="T43" s="195"/>
      <c r="U43" s="195"/>
    </row>
    <row r="44" spans="1:25" ht="18.75" customHeight="1" x14ac:dyDescent="0.25">
      <c r="A44" s="103"/>
      <c r="B44" s="218"/>
      <c r="C44" s="88"/>
      <c r="D44" s="684"/>
      <c r="E44" s="367"/>
      <c r="F44" s="367"/>
      <c r="G44" s="368"/>
      <c r="H44" s="368"/>
      <c r="I44" s="368"/>
      <c r="J44" s="368"/>
      <c r="K44" s="368"/>
      <c r="L44" s="368"/>
      <c r="M44" s="479"/>
      <c r="N44" s="479"/>
      <c r="P44" s="87"/>
      <c r="Q44" s="195"/>
      <c r="R44" s="195"/>
      <c r="S44" s="195"/>
      <c r="T44" s="195"/>
      <c r="U44" s="195"/>
    </row>
    <row r="45" spans="1:25" ht="18.75" customHeight="1" x14ac:dyDescent="0.25">
      <c r="A45" s="103"/>
      <c r="B45" s="218"/>
      <c r="C45" s="88"/>
      <c r="D45" s="50" t="s">
        <v>268</v>
      </c>
      <c r="E45" s="367"/>
      <c r="F45" s="367"/>
      <c r="G45" s="368"/>
      <c r="H45" s="368"/>
      <c r="I45" s="368"/>
      <c r="J45" s="368"/>
      <c r="K45" s="368"/>
      <c r="L45" s="368"/>
      <c r="M45" s="479"/>
      <c r="N45" s="479"/>
      <c r="P45" s="87"/>
      <c r="Q45" s="195"/>
      <c r="R45" s="195"/>
      <c r="S45" s="195"/>
      <c r="T45" s="195"/>
      <c r="U45" s="195"/>
    </row>
    <row r="46" spans="1:25" ht="38.450000000000003" customHeight="1" x14ac:dyDescent="0.25">
      <c r="A46" s="228"/>
      <c r="B46" s="218"/>
      <c r="C46" s="229"/>
      <c r="D46" s="1161" t="s">
        <v>269</v>
      </c>
      <c r="E46" s="1161"/>
      <c r="F46" s="1161"/>
      <c r="G46" s="1161"/>
      <c r="H46" s="1161"/>
      <c r="I46" s="1161"/>
      <c r="J46" s="1161"/>
      <c r="K46" s="1161"/>
      <c r="L46" s="22"/>
      <c r="M46" s="491" t="s">
        <v>265</v>
      </c>
      <c r="N46" s="492"/>
      <c r="O46" s="1156" t="s">
        <v>266</v>
      </c>
      <c r="P46" s="1156"/>
      <c r="Q46" s="195"/>
      <c r="R46" s="195"/>
      <c r="S46" s="195"/>
      <c r="T46" s="195"/>
      <c r="U46" s="195"/>
    </row>
    <row r="47" spans="1:25" ht="30" customHeight="1" x14ac:dyDescent="0.25">
      <c r="D47" s="955" t="s">
        <v>272</v>
      </c>
      <c r="E47" s="957">
        <f>IF($F$5="Wastewater Collection &amp; Treatment",'Wind Adaptation'!W24,IF($F$5="Drinking Water Supply",'Wind Adaptation'!W3,'Wind Adaptation'!W37))</f>
        <v>0</v>
      </c>
      <c r="F47" s="957">
        <f>IF($F$5="Wastewater Collection &amp; Treatment",'Wind Adaptation'!X24,IF($F$5="Drinking Water Supply",'Wind Adaptation'!X3,'Wind Adaptation'!X37))</f>
        <v>0</v>
      </c>
      <c r="G47" s="957">
        <f>IF($F$5="Wastewater Collection &amp; Treatment",'Wind Adaptation'!Y24,IF($F$5="Drinking Water Supply",'Wind Adaptation'!Y3,'Wind Adaptation'!Y37))</f>
        <v>0</v>
      </c>
      <c r="H47" s="957">
        <f>IF($F$5="Wastewater Collection &amp; Treatment",'Wind Adaptation'!Z24,IF($F$5="Drinking Water Supply",'Wind Adaptation'!Z3,'Wind Adaptation'!Z37))</f>
        <v>0</v>
      </c>
      <c r="I47" s="957">
        <f>IF($F$5="Wastewater Collection &amp; Treatment",'Wind Adaptation'!AA24,IF($F$5="Drinking Water Supply",'Wind Adaptation'!AA3,'Wind Adaptation'!AA37))</f>
        <v>0</v>
      </c>
      <c r="J47" s="957">
        <f>IF($F$5="Wastewater Collection &amp; Treatment",'Wind Adaptation'!AB24,IF($F$5="Drinking Water Supply",'Wind Adaptation'!AB3,'Wind Adaptation'!AB37))</f>
        <v>0</v>
      </c>
      <c r="K47" s="957" t="str">
        <f>IF($F$5="Wastewater Collection &amp; Treatment",'Wind Adaptation'!AC24,IF($F$5="Drinking Water Supply",'Wind Adaptation'!AC3,'Wind Adaptation'!AC37))</f>
        <v>Alto</v>
      </c>
      <c r="L47" s="367"/>
      <c r="M47" s="958" t="s">
        <v>273</v>
      </c>
      <c r="N47" s="702"/>
      <c r="O47" s="1153"/>
      <c r="P47" s="1153"/>
      <c r="Q47" s="195"/>
      <c r="R47" s="195"/>
      <c r="S47" s="195"/>
      <c r="T47" s="195"/>
      <c r="U47" s="195"/>
    </row>
    <row r="48" spans="1:25" ht="30" customHeight="1" x14ac:dyDescent="0.25">
      <c r="C48" s="1159"/>
      <c r="D48" s="688" t="s">
        <v>274</v>
      </c>
      <c r="E48" s="957" t="str">
        <f>IF($F$5="Wastewater Collection &amp; Treatment",'Wind Adaptation'!W25,IF($F$5="Drinking Water Supply",'Wind Adaptation'!W4,'Wind Adaptation'!W38))</f>
        <v>Bajo</v>
      </c>
      <c r="F48" s="957" t="str">
        <f>IF($F$5="Wastewater Collection &amp; Treatment",'Wind Adaptation'!X25,IF($F$5="Drinking Water Supply",'Wind Adaptation'!X4,'Wind Adaptation'!X38))</f>
        <v>Bajo</v>
      </c>
      <c r="G48" s="957">
        <f>IF($F$5="Wastewater Collection &amp; Treatment",'Wind Adaptation'!Y25,IF($F$5="Drinking Water Supply",'Wind Adaptation'!Y4,'Wind Adaptation'!Y38))</f>
        <v>0</v>
      </c>
      <c r="H48" s="957" t="str">
        <f>IF($F$5="Wastewater Collection &amp; Treatment",'Wind Adaptation'!Z25,IF($F$5="Drinking Water Supply",'Wind Adaptation'!Z4,'Wind Adaptation'!Z38))</f>
        <v>Bajo</v>
      </c>
      <c r="I48" s="957">
        <f>IF($F$5="Wastewater Collection &amp; Treatment",'Wind Adaptation'!AA25,IF($F$5="Drinking Water Supply",'Wind Adaptation'!AA4,'Wind Adaptation'!AA38))</f>
        <v>0</v>
      </c>
      <c r="J48" s="957">
        <f>IF($F$5="Wastewater Collection &amp; Treatment",'Wind Adaptation'!AB25,IF($F$5="Drinking Water Supply",'Wind Adaptation'!AB4,'Wind Adaptation'!AB38))</f>
        <v>0</v>
      </c>
      <c r="K48" s="957">
        <f>IF($F$5="Wastewater Collection &amp; Treatment",'Wind Adaptation'!AC25,IF($F$5="Drinking Water Supply",'Wind Adaptation'!AC4,'Wind Adaptation'!AC38))</f>
        <v>0</v>
      </c>
      <c r="L48" s="367"/>
      <c r="M48" s="958" t="s">
        <v>273</v>
      </c>
      <c r="N48" s="702"/>
      <c r="O48" s="1153"/>
      <c r="P48" s="1153"/>
      <c r="Q48" s="195"/>
      <c r="R48" s="195"/>
      <c r="S48" s="195"/>
      <c r="T48" s="195"/>
      <c r="U48" s="195"/>
    </row>
    <row r="49" spans="3:21" ht="30" customHeight="1" x14ac:dyDescent="0.25">
      <c r="C49" s="1159"/>
      <c r="D49" s="955" t="s">
        <v>275</v>
      </c>
      <c r="E49" s="957">
        <f>IF($F$5="Wastewater Collection &amp; Treatment",'Wind Adaptation'!W26,IF($F$5="Drinking Water Supply",'Wind Adaptation'!W5,'Wind Adaptation'!W39))</f>
        <v>0</v>
      </c>
      <c r="F49" s="957">
        <f>IF($F$5="Wastewater Collection &amp; Treatment",'Wind Adaptation'!X26,IF($F$5="Drinking Water Supply",'Wind Adaptation'!X5,'Wind Adaptation'!X39))</f>
        <v>0</v>
      </c>
      <c r="G49" s="957">
        <f>IF($F$5="Wastewater Collection &amp; Treatment",'Wind Adaptation'!Y26,IF($F$5="Drinking Water Supply",'Wind Adaptation'!Y5,'Wind Adaptation'!Y39))</f>
        <v>0</v>
      </c>
      <c r="H49" s="957">
        <f>IF($F$5="Wastewater Collection &amp; Treatment",'Wind Adaptation'!Z26,IF($F$5="Drinking Water Supply",'Wind Adaptation'!Z5,'Wind Adaptation'!Z39))</f>
        <v>0</v>
      </c>
      <c r="I49" s="957">
        <f>IF($F$5="Wastewater Collection &amp; Treatment",'Wind Adaptation'!AA26,IF($F$5="Drinking Water Supply",'Wind Adaptation'!AA5,'Wind Adaptation'!AA39))</f>
        <v>0</v>
      </c>
      <c r="J49" s="957" t="str">
        <f>IF($F$5="Wastewater Collection &amp; Treatment",'Wind Adaptation'!AB26,IF($F$5="Drinking Water Supply",'Wind Adaptation'!AB5,'Wind Adaptation'!AB39))</f>
        <v>Bajo</v>
      </c>
      <c r="K49" s="957">
        <f>IF($F$5="Wastewater Collection &amp; Treatment",'Wind Adaptation'!AC26,IF($F$5="Drinking Water Supply",'Wind Adaptation'!AC5,'Wind Adaptation'!AC39))</f>
        <v>0</v>
      </c>
      <c r="L49" s="367"/>
      <c r="M49" s="958" t="s">
        <v>273</v>
      </c>
      <c r="N49" s="702"/>
      <c r="O49" s="1153"/>
      <c r="P49" s="1153"/>
      <c r="Q49" s="195"/>
      <c r="R49" s="195"/>
      <c r="S49" s="195"/>
      <c r="T49" s="195"/>
      <c r="U49" s="195"/>
    </row>
    <row r="50" spans="3:21" ht="30" customHeight="1" x14ac:dyDescent="0.25">
      <c r="C50" s="1159"/>
      <c r="D50" s="955" t="s">
        <v>456</v>
      </c>
      <c r="E50" s="957">
        <f>IF($F$5="Wastewater Collection &amp; Treatment",'Wind Adaptation'!W27,IF($F$5="Drinking Water Supply",'Wind Adaptation'!W6,'Wind Adaptation'!W40))</f>
        <v>0</v>
      </c>
      <c r="F50" s="957">
        <f>IF($F$5="Wastewater Collection &amp; Treatment",'Wind Adaptation'!X27,IF($F$5="Drinking Water Supply",'Wind Adaptation'!X6,'Wind Adaptation'!X40))</f>
        <v>0</v>
      </c>
      <c r="G50" s="957">
        <f>IF($F$5="Wastewater Collection &amp; Treatment",'Wind Adaptation'!Y27,IF($F$5="Drinking Water Supply",'Wind Adaptation'!Y6,'Wind Adaptation'!Y40))</f>
        <v>0</v>
      </c>
      <c r="H50" s="957">
        <f>IF($F$5="Wastewater Collection &amp; Treatment",'Wind Adaptation'!Z27,IF($F$5="Drinking Water Supply",'Wind Adaptation'!Z6,'Wind Adaptation'!Z40))</f>
        <v>0</v>
      </c>
      <c r="I50" s="957">
        <f>IF($F$5="Wastewater Collection &amp; Treatment",'Wind Adaptation'!AA27,IF($F$5="Drinking Water Supply",'Wind Adaptation'!AA6,'Wind Adaptation'!AA40))</f>
        <v>0</v>
      </c>
      <c r="J50" s="957" t="str">
        <f>IF($F$5="Wastewater Collection &amp; Treatment",'Wind Adaptation'!AB27,IF($F$5="Drinking Water Supply",'Wind Adaptation'!AB6,'Wind Adaptation'!AB40))</f>
        <v>Alto</v>
      </c>
      <c r="K50" s="957">
        <f>IF($F$5="Wastewater Collection &amp; Treatment",'Wind Adaptation'!AC27,IF($F$5="Drinking Water Supply",'Wind Adaptation'!AC6,'Wind Adaptation'!AC40))</f>
        <v>0</v>
      </c>
      <c r="L50" s="367"/>
      <c r="M50" s="958" t="s">
        <v>277</v>
      </c>
      <c r="N50" s="702"/>
      <c r="O50" s="1153"/>
      <c r="P50" s="1153"/>
      <c r="Q50" s="195"/>
      <c r="R50" s="195"/>
      <c r="S50" s="195"/>
      <c r="T50" s="195"/>
      <c r="U50" s="195"/>
    </row>
    <row r="51" spans="3:21" ht="30" customHeight="1" x14ac:dyDescent="0.25">
      <c r="C51" s="1159"/>
      <c r="D51" s="688" t="s">
        <v>278</v>
      </c>
      <c r="E51" s="957" t="str">
        <f>IF($F$5="Wastewater Collection &amp; Treatment",'Wind Adaptation'!W28,IF($F$5="Drinking Water Supply",'Wind Adaptation'!W7,'Wind Adaptation'!W41))</f>
        <v>Bajo</v>
      </c>
      <c r="F51" s="957" t="str">
        <f>IF($F$5="Wastewater Collection &amp; Treatment",'Wind Adaptation'!X28,IF($F$5="Drinking Water Supply",'Wind Adaptation'!X7,'Wind Adaptation'!X41))</f>
        <v>Bajo</v>
      </c>
      <c r="G51" s="957">
        <f>IF($F$5="Wastewater Collection &amp; Treatment",'Wind Adaptation'!Y28,IF($F$5="Drinking Water Supply",'Wind Adaptation'!Y7,'Wind Adaptation'!Y41))</f>
        <v>0</v>
      </c>
      <c r="H51" s="957" t="str">
        <f>IF($F$5="Wastewater Collection &amp; Treatment",'Wind Adaptation'!Z28,IF($F$5="Drinking Water Supply",'Wind Adaptation'!Z7,'Wind Adaptation'!Z41))</f>
        <v>Bajo</v>
      </c>
      <c r="I51" s="957">
        <f>IF($F$5="Wastewater Collection &amp; Treatment",'Wind Adaptation'!AA28,IF($F$5="Drinking Water Supply",'Wind Adaptation'!AA7,'Wind Adaptation'!AA41))</f>
        <v>0</v>
      </c>
      <c r="J51" s="957">
        <f>IF($F$5="Wastewater Collection &amp; Treatment",'Wind Adaptation'!AB28,IF($F$5="Drinking Water Supply",'Wind Adaptation'!AB7,'Wind Adaptation'!AB41))</f>
        <v>0</v>
      </c>
      <c r="K51" s="957">
        <f>IF($F$5="Wastewater Collection &amp; Treatment",'Wind Adaptation'!AC28,IF($F$5="Drinking Water Supply",'Wind Adaptation'!AC7,'Wind Adaptation'!AC41))</f>
        <v>0</v>
      </c>
      <c r="L51" s="367"/>
      <c r="M51" s="958" t="s">
        <v>273</v>
      </c>
      <c r="N51" s="702"/>
      <c r="O51" s="1153"/>
      <c r="P51" s="1153"/>
      <c r="Q51" s="195"/>
      <c r="R51" s="195"/>
      <c r="S51" s="195"/>
      <c r="T51" s="195"/>
      <c r="U51" s="195"/>
    </row>
    <row r="52" spans="3:21" ht="48.95" customHeight="1" x14ac:dyDescent="0.25">
      <c r="C52" s="1159"/>
      <c r="D52" s="688" t="s">
        <v>279</v>
      </c>
      <c r="E52" s="957" t="str">
        <f>IF($F$5="Wastewater Collection &amp; Treatment",'Wind Adaptation'!W29,IF($F$5="Drinking Water Supply",'Wind Adaptation'!W8,'Wind Adaptation'!W42))</f>
        <v>Bajo</v>
      </c>
      <c r="F52" s="957" t="str">
        <f>IF($F$5="Wastewater Collection &amp; Treatment",'Wind Adaptation'!X29,IF($F$5="Drinking Water Supply",'Wind Adaptation'!X8,'Wind Adaptation'!X42))</f>
        <v>Bajo</v>
      </c>
      <c r="G52" s="957">
        <f>IF($F$5="Wastewater Collection &amp; Treatment",'Wind Adaptation'!Y29,IF($F$5="Drinking Water Supply",'Wind Adaptation'!Y8,'Wind Adaptation'!Y42))</f>
        <v>0</v>
      </c>
      <c r="H52" s="957" t="str">
        <f>IF($F$5="Wastewater Collection &amp; Treatment",'Wind Adaptation'!Z29,IF($F$5="Drinking Water Supply",'Wind Adaptation'!Z8,'Wind Adaptation'!Z42))</f>
        <v>Bajo</v>
      </c>
      <c r="I52" s="957">
        <f>IF($F$5="Wastewater Collection &amp; Treatment",'Wind Adaptation'!AA29,IF($F$5="Drinking Water Supply",'Wind Adaptation'!AA8,'Wind Adaptation'!AA42))</f>
        <v>0</v>
      </c>
      <c r="J52" s="957">
        <f>IF($F$5="Wastewater Collection &amp; Treatment",'Wind Adaptation'!AB29,IF($F$5="Drinking Water Supply",'Wind Adaptation'!AB8,'Wind Adaptation'!AB42))</f>
        <v>0</v>
      </c>
      <c r="K52" s="957">
        <f>IF($F$5="Wastewater Collection &amp; Treatment",'Wind Adaptation'!AC29,IF($F$5="Drinking Water Supply",'Wind Adaptation'!AC8,'Wind Adaptation'!AC42))</f>
        <v>0</v>
      </c>
      <c r="L52" s="231"/>
      <c r="M52" s="959" t="s">
        <v>457</v>
      </c>
      <c r="N52" s="703"/>
      <c r="O52" s="698"/>
      <c r="P52" s="699"/>
      <c r="Q52" s="195"/>
      <c r="R52" s="195"/>
      <c r="S52" s="195"/>
      <c r="T52" s="195"/>
      <c r="U52" s="195"/>
    </row>
    <row r="53" spans="3:21" ht="19.5" customHeight="1" x14ac:dyDescent="0.25">
      <c r="D53" s="201"/>
      <c r="Q53" s="195"/>
      <c r="R53" s="195"/>
      <c r="S53" s="195"/>
      <c r="T53" s="195"/>
      <c r="U53" s="195"/>
    </row>
    <row r="54" spans="3:21" ht="29.25" customHeight="1" x14ac:dyDescent="0.25">
      <c r="D54" s="230"/>
      <c r="Q54" s="195"/>
      <c r="R54" s="195"/>
      <c r="S54" s="195"/>
      <c r="T54" s="195"/>
      <c r="U54" s="195"/>
    </row>
    <row r="55" spans="3:21" ht="33" customHeight="1" x14ac:dyDescent="0.25">
      <c r="D55" s="230"/>
      <c r="Q55" s="195"/>
      <c r="R55" s="195"/>
      <c r="S55" s="195"/>
      <c r="T55" s="195"/>
      <c r="U55" s="195"/>
    </row>
    <row r="56" spans="3:21" x14ac:dyDescent="0.25">
      <c r="Q56" s="195"/>
      <c r="R56" s="195"/>
      <c r="S56" s="195"/>
      <c r="T56" s="195"/>
      <c r="U56" s="195"/>
    </row>
    <row r="57" spans="3:21" x14ac:dyDescent="0.25">
      <c r="Q57" s="195"/>
      <c r="R57" s="195"/>
      <c r="S57" s="195"/>
      <c r="T57" s="195"/>
      <c r="U57" s="195"/>
    </row>
    <row r="58" spans="3:21" x14ac:dyDescent="0.25">
      <c r="Q58" s="195"/>
      <c r="R58" s="195"/>
      <c r="S58" s="195"/>
      <c r="T58" s="195"/>
      <c r="U58" s="195"/>
    </row>
    <row r="59" spans="3:21" x14ac:dyDescent="0.25">
      <c r="Q59" s="195"/>
      <c r="R59" s="195"/>
      <c r="S59" s="195"/>
      <c r="T59" s="195"/>
      <c r="U59" s="195"/>
    </row>
  </sheetData>
  <sheetProtection algorithmName="SHA-512" hashValue="dhsfrGNWM3/NJZo8YWxsFPPQd5h+cmiadMMt6L53zCs7Bn5ilnZz1UiwZFGySZAtmgcPqCeIqi+6zQ7qJZLuUA==" saltValue="ovHxDMS1ffk5VADMwM+TrA==" spinCount="100000" sheet="1" objects="1" scenarios="1"/>
  <mergeCells count="40">
    <mergeCell ref="D7:D8"/>
    <mergeCell ref="K24:K25"/>
    <mergeCell ref="O24:O25"/>
    <mergeCell ref="A28:A32"/>
    <mergeCell ref="F5:G5"/>
    <mergeCell ref="E7:I8"/>
    <mergeCell ref="J7:K8"/>
    <mergeCell ref="A10:A12"/>
    <mergeCell ref="A13:A23"/>
    <mergeCell ref="A24:A27"/>
    <mergeCell ref="E24:E25"/>
    <mergeCell ref="F24:F25"/>
    <mergeCell ref="G24:G25"/>
    <mergeCell ref="J24:J25"/>
    <mergeCell ref="H24:H25"/>
    <mergeCell ref="I24:I25"/>
    <mergeCell ref="E30:F30"/>
    <mergeCell ref="A33:A38"/>
    <mergeCell ref="O33:P33"/>
    <mergeCell ref="O34:P34"/>
    <mergeCell ref="O35:P35"/>
    <mergeCell ref="O36:P36"/>
    <mergeCell ref="J30:K30"/>
    <mergeCell ref="E32:I32"/>
    <mergeCell ref="J32:K32"/>
    <mergeCell ref="C48:C52"/>
    <mergeCell ref="O48:P48"/>
    <mergeCell ref="O49:P49"/>
    <mergeCell ref="O50:P50"/>
    <mergeCell ref="O51:P51"/>
    <mergeCell ref="D46:K46"/>
    <mergeCell ref="O46:P46"/>
    <mergeCell ref="O47:P47"/>
    <mergeCell ref="O43:P43"/>
    <mergeCell ref="O37:P37"/>
    <mergeCell ref="O38:P38"/>
    <mergeCell ref="O39:P39"/>
    <mergeCell ref="O40:P40"/>
    <mergeCell ref="O41:P41"/>
    <mergeCell ref="O42:P42"/>
  </mergeCells>
  <conditionalFormatting sqref="D35:D43">
    <cfRule type="cellIs" dxfId="170" priority="3" operator="equal">
      <formula>0</formula>
    </cfRule>
  </conditionalFormatting>
  <conditionalFormatting sqref="E30:E32 J30:J32">
    <cfRule type="cellIs" dxfId="169" priority="25" operator="equal">
      <formula>"Medio"</formula>
    </cfRule>
    <cfRule type="cellIs" dxfId="168" priority="26" operator="equal">
      <formula>"Bajo"</formula>
    </cfRule>
    <cfRule type="cellIs" dxfId="167" priority="27" operator="equal">
      <formula>"Alto"</formula>
    </cfRule>
  </conditionalFormatting>
  <conditionalFormatting sqref="E11:I11">
    <cfRule type="cellIs" dxfId="166" priority="18" operator="equal">
      <formula>"N/A"</formula>
    </cfRule>
    <cfRule type="cellIs" dxfId="165" priority="19" operator="equal">
      <formula>"Bajo"</formula>
    </cfRule>
    <cfRule type="cellIs" dxfId="164" priority="20" operator="equal">
      <formula>"Alto"</formula>
    </cfRule>
    <cfRule type="cellIs" dxfId="163" priority="21" operator="equal">
      <formula>"Medio"</formula>
    </cfRule>
  </conditionalFormatting>
  <conditionalFormatting sqref="E10:K10">
    <cfRule type="cellIs" dxfId="162" priority="4" operator="equal">
      <formula>0</formula>
    </cfRule>
  </conditionalFormatting>
  <conditionalFormatting sqref="E26:K27">
    <cfRule type="cellIs" dxfId="161" priority="8" operator="equal">
      <formula>0</formula>
    </cfRule>
    <cfRule type="cellIs" dxfId="160" priority="9" operator="equal">
      <formula>"N/A"</formula>
    </cfRule>
  </conditionalFormatting>
  <conditionalFormatting sqref="E26:K29">
    <cfRule type="cellIs" dxfId="159" priority="10" operator="equal">
      <formula>"Alto"</formula>
    </cfRule>
    <cfRule type="cellIs" dxfId="158" priority="11" operator="equal">
      <formula>"Medio"</formula>
    </cfRule>
    <cfRule type="cellIs" dxfId="157" priority="12" operator="equal">
      <formula>"Bajo"</formula>
    </cfRule>
  </conditionalFormatting>
  <conditionalFormatting sqref="E33:K33">
    <cfRule type="cellIs" dxfId="156" priority="22" operator="equal">
      <formula>0</formula>
    </cfRule>
  </conditionalFormatting>
  <conditionalFormatting sqref="E35:K43">
    <cfRule type="cellIs" dxfId="155" priority="7" operator="equal">
      <formula>0</formula>
    </cfRule>
  </conditionalFormatting>
  <conditionalFormatting sqref="E47:K52">
    <cfRule type="cellIs" dxfId="154" priority="1" operator="equal">
      <formula>0</formula>
    </cfRule>
  </conditionalFormatting>
  <conditionalFormatting sqref="J10:K10">
    <cfRule type="cellIs" dxfId="153" priority="24" operator="equal">
      <formula>0</formula>
    </cfRule>
  </conditionalFormatting>
  <conditionalFormatting sqref="J11:K11 G44:K45">
    <cfRule type="cellIs" dxfId="152" priority="23" operator="equal">
      <formula>0</formula>
    </cfRule>
    <cfRule type="cellIs" dxfId="151" priority="28" operator="equal">
      <formula>"Medio"</formula>
    </cfRule>
    <cfRule type="cellIs" dxfId="150" priority="29" operator="equal">
      <formula>"Bajo"</formula>
    </cfRule>
    <cfRule type="cellIs" dxfId="149" priority="30" operator="equal">
      <formula>"Alto"</formula>
    </cfRule>
  </conditionalFormatting>
  <dataValidations count="2">
    <dataValidation type="list" allowBlank="1" showInputMessage="1" showErrorMessage="1" sqref="E24:K25" xr:uid="{E0663B43-955D-42F3-9A0D-8D0DA51310BB}">
      <formula1>"Bajo, Alto"</formula1>
    </dataValidation>
    <dataValidation type="list" allowBlank="1" showInputMessage="1" showErrorMessage="1" sqref="E14:K23 O14:O23 L14:N14" xr:uid="{D7A5A291-717B-4281-84B8-672523A113BF}">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1440E-E979-47F3-A098-537FAD847217}">
  <sheetPr codeName="Φύλλο7">
    <tabColor theme="7" tint="-0.499984740745262"/>
  </sheetPr>
  <dimension ref="A2:X51"/>
  <sheetViews>
    <sheetView topLeftCell="A6" zoomScale="80" zoomScaleNormal="80" workbookViewId="0">
      <selection activeCell="B1" sqref="B1"/>
    </sheetView>
  </sheetViews>
  <sheetFormatPr baseColWidth="10" defaultColWidth="9.140625" defaultRowHeight="15" outlineLevelCol="1" x14ac:dyDescent="0.25"/>
  <cols>
    <col min="1" max="1" width="42.140625" style="8" customWidth="1" outlineLevel="1"/>
    <col min="2" max="2" width="3" style="39" customWidth="1"/>
    <col min="3" max="3" width="7.85546875" style="39" customWidth="1"/>
    <col min="4" max="4" width="9.140625" style="39"/>
    <col min="5" max="5" width="9.140625" style="39" customWidth="1"/>
    <col min="6" max="8" width="9.140625" style="39"/>
    <col min="9" max="9" width="10.140625" style="39" customWidth="1"/>
    <col min="10" max="10" width="59.140625" style="39" customWidth="1"/>
    <col min="11" max="11" width="7.7109375" style="39" customWidth="1"/>
    <col min="12" max="12" width="11" style="39" customWidth="1"/>
    <col min="13" max="13" width="13.28515625" style="39" customWidth="1"/>
    <col min="14" max="14" width="18.85546875" style="39" customWidth="1"/>
    <col min="15" max="15" width="15.42578125" style="39" customWidth="1"/>
    <col min="16" max="16" width="11.85546875" style="39" customWidth="1"/>
    <col min="17" max="17" width="11.7109375" style="39" customWidth="1"/>
    <col min="18" max="18" width="9.140625" style="39"/>
    <col min="19" max="19" width="15.5703125" style="39" customWidth="1"/>
    <col min="20" max="16384" width="9.140625" style="39"/>
  </cols>
  <sheetData>
    <row r="2" spans="1:17" ht="33.75" customHeight="1" x14ac:dyDescent="0.3">
      <c r="D2" s="40" t="s">
        <v>458</v>
      </c>
      <c r="E2" s="40"/>
      <c r="F2" s="41"/>
      <c r="G2" s="41"/>
      <c r="H2" s="41"/>
      <c r="I2" s="41"/>
      <c r="J2" s="42"/>
      <c r="K2" s="42"/>
      <c r="L2" s="42"/>
    </row>
    <row r="3" spans="1:17" ht="41.45" customHeight="1" thickBot="1" x14ac:dyDescent="0.5">
      <c r="B3" s="43"/>
      <c r="C3" s="44"/>
      <c r="D3" s="45" t="s">
        <v>459</v>
      </c>
      <c r="E3" s="45"/>
      <c r="F3" s="45"/>
      <c r="G3" s="45"/>
      <c r="H3" s="46"/>
      <c r="I3" s="46"/>
      <c r="J3" s="46"/>
      <c r="K3" s="46"/>
      <c r="L3" s="46"/>
      <c r="M3" s="46"/>
      <c r="N3" s="46"/>
      <c r="O3" s="46"/>
    </row>
    <row r="4" spans="1:17" ht="11.25" customHeight="1" x14ac:dyDescent="0.45">
      <c r="B4" s="43"/>
      <c r="C4" s="44"/>
      <c r="D4" s="47"/>
      <c r="E4" s="48"/>
      <c r="F4" s="48"/>
      <c r="G4" s="48"/>
    </row>
    <row r="5" spans="1:17" ht="31.5" customHeight="1" x14ac:dyDescent="0.25">
      <c r="B5" s="73"/>
      <c r="D5" s="50" t="s">
        <v>460</v>
      </c>
      <c r="E5" s="74"/>
      <c r="F5" s="74"/>
      <c r="G5" s="75"/>
      <c r="H5" s="75"/>
      <c r="I5" s="75"/>
      <c r="J5" s="75"/>
      <c r="L5" s="71"/>
      <c r="M5" s="71"/>
      <c r="N5" s="71"/>
      <c r="O5" s="76"/>
      <c r="P5" s="72"/>
    </row>
    <row r="6" spans="1:17" ht="18.95" customHeight="1" x14ac:dyDescent="0.25">
      <c r="B6" s="73"/>
      <c r="D6" s="52"/>
      <c r="E6" s="52"/>
      <c r="F6" s="52"/>
      <c r="G6" s="52"/>
      <c r="H6" s="52"/>
      <c r="I6" s="52"/>
      <c r="J6" s="53" t="s">
        <v>461</v>
      </c>
      <c r="L6" s="71"/>
      <c r="M6" s="71"/>
      <c r="N6" s="71"/>
      <c r="O6" s="76"/>
      <c r="P6" s="72"/>
    </row>
    <row r="7" spans="1:17" ht="39.6" customHeight="1" x14ac:dyDescent="0.25">
      <c r="A7" s="1020"/>
      <c r="D7" s="1247" t="s">
        <v>5</v>
      </c>
      <c r="E7" s="1247"/>
      <c r="F7" s="1247"/>
      <c r="G7" s="1247"/>
      <c r="H7" s="1247"/>
      <c r="I7" s="519"/>
      <c r="J7" s="54" t="s">
        <v>6</v>
      </c>
      <c r="L7" s="71"/>
      <c r="M7" s="71"/>
      <c r="N7" s="71"/>
      <c r="O7" s="1166" t="s">
        <v>7</v>
      </c>
      <c r="P7" s="1166"/>
      <c r="Q7" s="1166"/>
    </row>
    <row r="8" spans="1:17" ht="15" customHeight="1" x14ac:dyDescent="0.25">
      <c r="A8" s="1020"/>
      <c r="B8" s="78"/>
      <c r="L8" s="71"/>
      <c r="M8" s="71"/>
      <c r="N8" s="71"/>
      <c r="O8" s="76"/>
      <c r="P8" s="72"/>
    </row>
    <row r="9" spans="1:17" ht="21.95" customHeight="1" x14ac:dyDescent="0.25">
      <c r="A9" s="1020"/>
      <c r="B9" s="78"/>
      <c r="C9" s="8"/>
      <c r="D9" s="510" t="s">
        <v>8</v>
      </c>
      <c r="E9" s="510"/>
      <c r="F9" s="510"/>
      <c r="G9" s="510"/>
      <c r="H9" s="510"/>
      <c r="I9" s="511"/>
      <c r="J9" s="509" t="s">
        <v>9</v>
      </c>
      <c r="K9" s="710" t="s">
        <v>10</v>
      </c>
      <c r="L9" s="711" t="s">
        <v>11</v>
      </c>
      <c r="M9" s="711" t="s">
        <v>12</v>
      </c>
      <c r="N9" s="712" t="s">
        <v>13</v>
      </c>
      <c r="O9" s="1057" t="s">
        <v>462</v>
      </c>
      <c r="P9" s="1058"/>
      <c r="Q9" s="1058"/>
    </row>
    <row r="10" spans="1:17" ht="23.45" customHeight="1" x14ac:dyDescent="0.25">
      <c r="A10" s="1020"/>
      <c r="B10" s="78"/>
      <c r="C10" s="8"/>
      <c r="D10" s="510"/>
      <c r="E10" s="510"/>
      <c r="F10" s="510"/>
      <c r="G10" s="510"/>
      <c r="H10" s="510"/>
      <c r="I10" s="511"/>
      <c r="J10" s="509"/>
      <c r="K10" s="4" t="s">
        <v>15</v>
      </c>
      <c r="L10" s="5" t="s">
        <v>16</v>
      </c>
      <c r="M10" s="6" t="s">
        <v>17</v>
      </c>
      <c r="N10" s="7" t="s">
        <v>18</v>
      </c>
      <c r="O10" s="1057"/>
      <c r="P10" s="1058"/>
      <c r="Q10" s="1058"/>
    </row>
    <row r="11" spans="1:17" ht="117" customHeight="1" x14ac:dyDescent="0.25">
      <c r="A11" s="1020"/>
      <c r="B11" s="78"/>
      <c r="C11" s="16" t="s">
        <v>414</v>
      </c>
      <c r="D11" s="1246" t="str">
        <f>IF($J$7=Φύλλο1!$C$17,Φύλλο1!C18,Φύλλο1!C11)</f>
        <v>¿Está ubicada la instalación en la ladera de una montaña? ¿Se caracteriza la zona por fuertes pendientes, abundancia de fragmentos sueltos y agua, y vegetación escasa?</v>
      </c>
      <c r="E11" s="1246"/>
      <c r="F11" s="1246"/>
      <c r="G11" s="1246"/>
      <c r="H11" s="1246"/>
      <c r="I11" s="1246"/>
      <c r="J11" s="715" t="str">
        <f>IF($J$7=Φύλλο1!$C$17,Φύλλο1!D18,Φύλλο1!D11)</f>
        <v>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v>
      </c>
      <c r="K11" s="714">
        <v>0</v>
      </c>
      <c r="L11" s="714">
        <v>1</v>
      </c>
      <c r="M11" s="714">
        <v>2</v>
      </c>
      <c r="N11" s="714">
        <v>3</v>
      </c>
      <c r="O11" s="1245"/>
      <c r="P11" s="1245"/>
      <c r="Q11" s="1245"/>
    </row>
    <row r="12" spans="1:17" ht="60.6" customHeight="1" x14ac:dyDescent="0.25">
      <c r="A12" s="1021"/>
      <c r="B12" s="80"/>
      <c r="C12" s="16" t="s">
        <v>417</v>
      </c>
      <c r="D12" s="1246" t="str">
        <f>IF($J$7=Φύλλο1!$C$17,Φύλλο1!C19,Φύλλο1!C12)</f>
        <v>¿Se producen en la región movimientos de tierra (como desprendimientos de rocas, deslizamientos de tierras, reptación de suelo, etc.) cuando llueve?</v>
      </c>
      <c r="E12" s="1246"/>
      <c r="F12" s="1246"/>
      <c r="G12" s="1246"/>
      <c r="H12" s="1246"/>
      <c r="I12" s="1246"/>
      <c r="J12" s="715" t="str">
        <f>IF($J$7=Φύλλο1!$C$17,Φύλλο1!D19,Φύλλο1!D12)</f>
        <v xml:space="preserve">[0: no; 1: sí, pero excepcionalmente; 2: sí, 3: sí, frecuentemente] </v>
      </c>
      <c r="K12" s="716">
        <v>0</v>
      </c>
      <c r="L12" s="716">
        <v>1</v>
      </c>
      <c r="M12" s="716">
        <v>2</v>
      </c>
      <c r="N12" s="716">
        <v>3</v>
      </c>
      <c r="O12" s="1245"/>
      <c r="P12" s="1245"/>
      <c r="Q12" s="1245"/>
    </row>
    <row r="13" spans="1:17" ht="74.45" customHeight="1" thickBot="1" x14ac:dyDescent="0.3">
      <c r="A13" s="1021"/>
      <c r="B13" s="80"/>
      <c r="C13" s="16" t="s">
        <v>420</v>
      </c>
      <c r="D13" s="1246" t="str">
        <f>IF($J$7=Φύλλο1!$C$17,Φύλλο1!C20,"")</f>
        <v xml:space="preserve">¿Se caracteriza la región por alguno de los siguientes rasgos: barrancos visibles; gran tendencia a las escorrentías; escaso crecimiento de la vegetación; disminución del espesor de la capa superficial del suelo y raíces de plantas expuestas? </v>
      </c>
      <c r="E13" s="1246"/>
      <c r="F13" s="1246"/>
      <c r="G13" s="1246"/>
      <c r="H13" s="1246"/>
      <c r="I13" s="1246"/>
      <c r="J13" s="715" t="str">
        <f>IF($J$7=Φύλλο1!$C$17,Φύλλο1!D20,"")</f>
        <v xml:space="preserve">[0: no; 3: sí] </v>
      </c>
      <c r="K13" s="717">
        <f>IF($J$7=Φύλλο1!$C$17,0,"")</f>
        <v>0</v>
      </c>
      <c r="L13" s="717"/>
      <c r="M13" s="717"/>
      <c r="N13" s="717">
        <f>IF($J$7=Φύλλο1!$C$17,3,"")</f>
        <v>3</v>
      </c>
      <c r="O13" s="1245"/>
      <c r="P13" s="1245"/>
      <c r="Q13" s="1245"/>
    </row>
    <row r="14" spans="1:17" ht="31.5" customHeight="1" thickTop="1" x14ac:dyDescent="0.25">
      <c r="A14" s="1021"/>
      <c r="B14" s="80"/>
      <c r="D14" s="1242" t="s">
        <v>463</v>
      </c>
      <c r="E14" s="1242"/>
      <c r="F14" s="1242"/>
      <c r="G14" s="1242"/>
      <c r="H14" s="1242"/>
      <c r="I14" s="1242"/>
      <c r="J14" s="1243"/>
      <c r="K14" s="516"/>
      <c r="L14" s="516"/>
      <c r="M14" s="516"/>
      <c r="N14" s="516"/>
      <c r="O14" s="516"/>
      <c r="P14" s="516"/>
      <c r="Q14" s="516"/>
    </row>
    <row r="15" spans="1:17" ht="16.5" customHeight="1" x14ac:dyDescent="0.25">
      <c r="A15" s="1021"/>
      <c r="B15" s="80"/>
      <c r="D15" s="269"/>
      <c r="E15" s="268"/>
      <c r="F15" s="268"/>
      <c r="G15" s="268"/>
      <c r="H15" s="268"/>
      <c r="I15" s="268"/>
      <c r="J15" s="268"/>
      <c r="K15" s="82"/>
      <c r="L15" s="82"/>
      <c r="M15" s="82"/>
      <c r="N15" s="82"/>
      <c r="O15" s="83"/>
    </row>
    <row r="16" spans="1:17" ht="28.5" customHeight="1" x14ac:dyDescent="0.25">
      <c r="A16" s="1021"/>
      <c r="B16" s="80"/>
      <c r="D16" s="81"/>
      <c r="E16" s="81"/>
      <c r="F16" s="81"/>
      <c r="G16" s="81"/>
      <c r="H16" s="81"/>
      <c r="I16" s="81"/>
      <c r="J16" s="82"/>
      <c r="L16" s="162"/>
      <c r="M16" s="86" t="s">
        <v>464</v>
      </c>
      <c r="N16" s="86"/>
      <c r="O16" s="86"/>
      <c r="P16" s="1038" t="e">
        <f>AVERAGE(O11:Q12)</f>
        <v>#DIV/0!</v>
      </c>
      <c r="Q16" s="1038"/>
    </row>
    <row r="17" spans="1:24" ht="15" customHeight="1" x14ac:dyDescent="0.25">
      <c r="A17" s="1021"/>
      <c r="B17" s="80"/>
      <c r="L17" s="71"/>
      <c r="M17" s="71"/>
      <c r="N17" s="71"/>
      <c r="O17" s="18"/>
      <c r="P17" s="72"/>
      <c r="Q17" s="162"/>
    </row>
    <row r="18" spans="1:24" ht="27.95" customHeight="1" x14ac:dyDescent="0.25">
      <c r="A18" s="1022"/>
      <c r="B18" s="85"/>
      <c r="J18" s="86"/>
      <c r="L18" s="162"/>
      <c r="M18" s="86" t="s">
        <v>465</v>
      </c>
      <c r="N18" s="86"/>
      <c r="O18" s="86"/>
      <c r="P18" s="1039" t="e">
        <f>IF(P16&lt;=1,"Bajo",IF(P16&lt;=2,"Medio","Alto"))</f>
        <v>#DIV/0!</v>
      </c>
      <c r="Q18" s="1039"/>
    </row>
    <row r="19" spans="1:24" ht="11.25" customHeight="1" x14ac:dyDescent="0.25">
      <c r="A19" s="1022"/>
      <c r="B19" s="85"/>
      <c r="J19" s="86"/>
      <c r="K19" s="71"/>
      <c r="L19" s="162"/>
      <c r="M19" s="71"/>
      <c r="N19" s="71"/>
      <c r="O19" s="18"/>
      <c r="P19" s="72"/>
      <c r="Q19" s="162"/>
    </row>
    <row r="20" spans="1:24" ht="28.5" customHeight="1" x14ac:dyDescent="0.25">
      <c r="A20" s="1022"/>
      <c r="B20" s="85"/>
      <c r="J20" s="86"/>
      <c r="L20" s="162"/>
      <c r="M20" s="86" t="s">
        <v>466</v>
      </c>
      <c r="N20" s="86"/>
      <c r="O20" s="86"/>
      <c r="P20" s="1038">
        <f>O13</f>
        <v>0</v>
      </c>
      <c r="Q20" s="1038"/>
    </row>
    <row r="21" spans="1:24" ht="10.5" customHeight="1" x14ac:dyDescent="0.25">
      <c r="A21" s="1022"/>
      <c r="B21" s="85"/>
      <c r="J21" s="86"/>
      <c r="K21" s="71"/>
      <c r="L21" s="71"/>
      <c r="M21" s="71"/>
      <c r="N21" s="71"/>
      <c r="O21" s="18"/>
      <c r="P21" s="72"/>
      <c r="Q21" s="162"/>
      <c r="X21" s="39" t="s">
        <v>69</v>
      </c>
    </row>
    <row r="22" spans="1:24" ht="29.1" customHeight="1" x14ac:dyDescent="0.25">
      <c r="B22" s="85"/>
      <c r="J22" s="86"/>
      <c r="L22" s="162"/>
      <c r="M22" s="86" t="s">
        <v>467</v>
      </c>
      <c r="N22" s="86"/>
      <c r="O22" s="86"/>
      <c r="P22" s="1039" t="str">
        <f>IF(P20&lt;=1,"Bajo",IF(P20&lt;=2,"Medio","Alto"))</f>
        <v>Bajo</v>
      </c>
      <c r="Q22" s="1039"/>
      <c r="R22" s="117"/>
      <c r="S22" s="117"/>
    </row>
    <row r="23" spans="1:24" ht="57" customHeight="1" x14ac:dyDescent="0.25">
      <c r="B23" s="85"/>
      <c r="J23" s="86"/>
      <c r="K23" s="71"/>
      <c r="L23" s="71"/>
      <c r="M23" s="71"/>
      <c r="N23" s="71"/>
      <c r="O23" s="18"/>
      <c r="P23" s="72"/>
      <c r="R23" s="70"/>
      <c r="S23" s="70"/>
    </row>
    <row r="24" spans="1:24" ht="18.75" customHeight="1" x14ac:dyDescent="0.25">
      <c r="B24" s="85"/>
      <c r="D24" s="50" t="s">
        <v>468</v>
      </c>
      <c r="J24" s="86"/>
      <c r="K24" s="71"/>
      <c r="L24" s="71"/>
      <c r="M24" s="71"/>
      <c r="N24" s="71"/>
      <c r="O24" s="1166" t="s">
        <v>7</v>
      </c>
      <c r="P24" s="1166"/>
      <c r="Q24" s="1166"/>
      <c r="R24" s="70"/>
      <c r="S24" s="70"/>
    </row>
    <row r="25" spans="1:24" ht="3.6" customHeight="1" x14ac:dyDescent="0.25">
      <c r="B25" s="85"/>
      <c r="D25" s="50"/>
      <c r="J25" s="86"/>
      <c r="K25" s="71"/>
      <c r="L25" s="71"/>
      <c r="M25" s="71"/>
      <c r="N25" s="71"/>
      <c r="O25" s="718"/>
      <c r="P25" s="72"/>
    </row>
    <row r="26" spans="1:24" ht="20.25" customHeight="1" x14ac:dyDescent="0.25">
      <c r="B26" s="85"/>
      <c r="C26" s="8"/>
      <c r="D26" s="1046" t="s">
        <v>8</v>
      </c>
      <c r="E26" s="1046"/>
      <c r="F26" s="1046"/>
      <c r="G26" s="1046"/>
      <c r="H26" s="1046"/>
      <c r="I26" s="1047"/>
      <c r="J26" s="1048" t="s">
        <v>9</v>
      </c>
      <c r="K26" s="710" t="s">
        <v>10</v>
      </c>
      <c r="L26" s="711" t="s">
        <v>11</v>
      </c>
      <c r="M26" s="711" t="s">
        <v>12</v>
      </c>
      <c r="N26" s="712" t="s">
        <v>13</v>
      </c>
      <c r="O26" s="1057" t="s">
        <v>462</v>
      </c>
      <c r="P26" s="1058"/>
      <c r="Q26" s="1058"/>
    </row>
    <row r="27" spans="1:24" ht="17.100000000000001" customHeight="1" x14ac:dyDescent="0.25">
      <c r="B27" s="85"/>
      <c r="C27" s="8"/>
      <c r="D27" s="1046"/>
      <c r="E27" s="1046"/>
      <c r="F27" s="1046"/>
      <c r="G27" s="1046"/>
      <c r="H27" s="1046"/>
      <c r="I27" s="1047"/>
      <c r="J27" s="1048"/>
      <c r="K27" s="4" t="s">
        <v>15</v>
      </c>
      <c r="L27" s="5" t="s">
        <v>16</v>
      </c>
      <c r="M27" s="6" t="s">
        <v>17</v>
      </c>
      <c r="N27" s="7" t="s">
        <v>18</v>
      </c>
      <c r="O27" s="1057"/>
      <c r="P27" s="1058"/>
      <c r="Q27" s="1058"/>
      <c r="R27" s="89"/>
    </row>
    <row r="28" spans="1:24" ht="63" customHeight="1" x14ac:dyDescent="0.25">
      <c r="B28" s="85"/>
      <c r="C28" s="16" t="s">
        <v>427</v>
      </c>
      <c r="D28" s="1246" t="s">
        <v>469</v>
      </c>
      <c r="E28" s="1246"/>
      <c r="F28" s="1246"/>
      <c r="G28" s="1246"/>
      <c r="H28" s="1246"/>
      <c r="I28" s="1246"/>
      <c r="J28" s="713" t="s">
        <v>470</v>
      </c>
      <c r="K28" s="714">
        <v>0</v>
      </c>
      <c r="L28" s="719"/>
      <c r="M28" s="719"/>
      <c r="N28" s="714">
        <v>3</v>
      </c>
      <c r="O28" s="1245"/>
      <c r="P28" s="1245"/>
      <c r="Q28" s="1245"/>
    </row>
    <row r="29" spans="1:24" ht="60.75" thickBot="1" x14ac:dyDescent="0.3">
      <c r="B29" s="85"/>
      <c r="C29" s="16" t="s">
        <v>281</v>
      </c>
      <c r="D29" s="1231" t="s">
        <v>471</v>
      </c>
      <c r="E29" s="1231"/>
      <c r="F29" s="1231"/>
      <c r="G29" s="1231"/>
      <c r="H29" s="1231"/>
      <c r="I29" s="1231"/>
      <c r="J29" s="720" t="s">
        <v>472</v>
      </c>
      <c r="K29" s="717">
        <v>0</v>
      </c>
      <c r="L29" s="717">
        <v>1</v>
      </c>
      <c r="M29" s="717">
        <v>2</v>
      </c>
      <c r="N29" s="717">
        <v>3</v>
      </c>
      <c r="O29" s="1232"/>
      <c r="P29" s="1232"/>
      <c r="Q29" s="1232"/>
      <c r="R29" s="67"/>
      <c r="S29" s="94"/>
    </row>
    <row r="30" spans="1:24" ht="14.45" customHeight="1" thickTop="1" x14ac:dyDescent="0.25">
      <c r="B30" s="85"/>
      <c r="J30" s="86"/>
      <c r="K30" s="71"/>
      <c r="L30" s="71"/>
      <c r="M30" s="71"/>
      <c r="N30" s="71"/>
      <c r="O30" s="23"/>
      <c r="P30" s="72"/>
      <c r="R30" s="94"/>
      <c r="S30" s="94"/>
    </row>
    <row r="31" spans="1:24" ht="32.450000000000003" customHeight="1" x14ac:dyDescent="0.25">
      <c r="B31" s="85"/>
      <c r="J31" s="86"/>
      <c r="M31" s="1073" t="s">
        <v>473</v>
      </c>
      <c r="N31" s="1073"/>
      <c r="O31" s="1038">
        <f>MAX(O28:Q29)</f>
        <v>0</v>
      </c>
      <c r="P31" s="1038"/>
      <c r="Q31" s="1038"/>
      <c r="T31" s="1244"/>
      <c r="U31" s="1244"/>
      <c r="V31" s="1244"/>
    </row>
    <row r="32" spans="1:24" ht="6.6" customHeight="1" x14ac:dyDescent="0.25">
      <c r="B32" s="85"/>
      <c r="J32" s="86"/>
      <c r="K32" s="71"/>
      <c r="L32" s="71"/>
      <c r="M32" s="71"/>
      <c r="N32" s="71"/>
      <c r="O32" s="23"/>
      <c r="P32" s="72"/>
      <c r="R32" s="67"/>
    </row>
    <row r="33" spans="2:17" ht="29.45" customHeight="1" x14ac:dyDescent="0.25">
      <c r="B33" s="85"/>
      <c r="D33" s="70"/>
      <c r="E33" s="70"/>
      <c r="F33" s="70"/>
      <c r="G33" s="70"/>
      <c r="H33" s="70"/>
      <c r="K33" s="86"/>
      <c r="L33" s="86"/>
      <c r="M33" s="1073" t="s">
        <v>474</v>
      </c>
      <c r="N33" s="1073"/>
      <c r="O33" s="1039" t="str">
        <f>IF(O31&lt;=1,"Bajo",IF(O31&lt;=2,"Medio","Alto"))</f>
        <v>Bajo</v>
      </c>
      <c r="P33" s="1039"/>
      <c r="Q33" s="1039"/>
    </row>
    <row r="34" spans="2:17" ht="35.25" customHeight="1" x14ac:dyDescent="0.25">
      <c r="B34" s="85"/>
      <c r="D34" s="70"/>
      <c r="E34" s="70"/>
      <c r="F34" s="70"/>
      <c r="G34" s="70"/>
      <c r="H34" s="70"/>
      <c r="K34" s="86"/>
      <c r="L34" s="86"/>
      <c r="M34" s="270"/>
      <c r="N34" s="270"/>
      <c r="O34" s="270"/>
      <c r="P34" s="72"/>
    </row>
    <row r="35" spans="2:17" ht="18" customHeight="1" x14ac:dyDescent="0.25">
      <c r="B35" s="85"/>
      <c r="C35" s="87"/>
      <c r="D35" s="1233" t="s">
        <v>68</v>
      </c>
      <c r="E35" s="1233"/>
      <c r="F35" s="1233"/>
      <c r="G35" s="1233"/>
      <c r="H35" s="1233"/>
      <c r="I35" s="1233"/>
      <c r="J35" s="1233"/>
      <c r="K35" s="1233"/>
      <c r="L35" s="1233"/>
      <c r="M35" s="1233"/>
      <c r="N35" s="1233"/>
      <c r="O35" s="1233"/>
      <c r="P35" s="1233"/>
      <c r="Q35" s="1233"/>
    </row>
    <row r="36" spans="2:17" ht="63.6" customHeight="1" x14ac:dyDescent="0.25">
      <c r="C36" s="88"/>
      <c r="D36" s="1078" t="s">
        <v>475</v>
      </c>
      <c r="E36" s="1078"/>
      <c r="F36" s="1078"/>
      <c r="G36" s="1078"/>
      <c r="H36" s="1078"/>
      <c r="I36" s="1078"/>
      <c r="J36" s="1078"/>
      <c r="K36" s="1078"/>
      <c r="L36" s="1078"/>
      <c r="M36" s="1078"/>
      <c r="N36" s="1078"/>
      <c r="O36" s="1078"/>
      <c r="P36" s="1078"/>
      <c r="Q36" s="1078"/>
    </row>
    <row r="37" spans="2:17" ht="18" customHeight="1" x14ac:dyDescent="0.25">
      <c r="C37" s="88"/>
      <c r="D37" s="512"/>
      <c r="E37" s="512"/>
      <c r="F37" s="512"/>
      <c r="G37" s="512"/>
      <c r="H37" s="512"/>
      <c r="I37" s="512"/>
      <c r="J37" s="512"/>
      <c r="K37" s="512"/>
      <c r="L37" s="512"/>
      <c r="M37" s="512"/>
      <c r="N37" s="512"/>
      <c r="O37" s="512"/>
      <c r="P37" s="512"/>
      <c r="Q37" s="512"/>
    </row>
    <row r="38" spans="2:17" ht="18" customHeight="1" x14ac:dyDescent="0.25">
      <c r="C38" s="88"/>
      <c r="D38" s="1234" t="s">
        <v>304</v>
      </c>
      <c r="E38" s="1234"/>
      <c r="F38" s="1234"/>
      <c r="G38" s="1234"/>
      <c r="H38" s="1234"/>
      <c r="I38" s="1234"/>
      <c r="J38" s="518"/>
      <c r="K38" s="518"/>
      <c r="L38" s="518"/>
      <c r="M38" s="518"/>
      <c r="N38" s="518"/>
      <c r="O38" s="518"/>
      <c r="P38" s="70"/>
      <c r="Q38" s="1016" t="s">
        <v>875</v>
      </c>
    </row>
    <row r="39" spans="2:17" ht="27" x14ac:dyDescent="0.25">
      <c r="C39" s="8"/>
      <c r="D39" s="1046" t="s">
        <v>8</v>
      </c>
      <c r="E39" s="1046"/>
      <c r="F39" s="1046"/>
      <c r="G39" s="1046"/>
      <c r="H39" s="1046"/>
      <c r="I39" s="1047"/>
      <c r="J39" s="1048" t="s">
        <v>9</v>
      </c>
      <c r="K39" s="1235" t="s">
        <v>72</v>
      </c>
      <c r="L39" s="1236"/>
      <c r="M39" s="1237"/>
      <c r="N39" s="1235" t="s">
        <v>73</v>
      </c>
      <c r="O39" s="1236"/>
      <c r="P39" s="1236"/>
      <c r="Q39" s="58" t="s">
        <v>74</v>
      </c>
    </row>
    <row r="40" spans="2:17" ht="42" customHeight="1" x14ac:dyDescent="0.25">
      <c r="C40" s="8"/>
      <c r="D40" s="1046"/>
      <c r="E40" s="1046"/>
      <c r="F40" s="1046"/>
      <c r="G40" s="1046"/>
      <c r="H40" s="1046"/>
      <c r="I40" s="1047"/>
      <c r="J40" s="1048"/>
      <c r="K40" s="13" t="s">
        <v>75</v>
      </c>
      <c r="L40" s="13" t="s">
        <v>76</v>
      </c>
      <c r="M40" s="13" t="s">
        <v>77</v>
      </c>
      <c r="N40" s="13" t="s">
        <v>75</v>
      </c>
      <c r="O40" s="13" t="s">
        <v>76</v>
      </c>
      <c r="P40" s="13" t="s">
        <v>77</v>
      </c>
      <c r="Q40" s="58"/>
    </row>
    <row r="41" spans="2:17" ht="52.5" customHeight="1" x14ac:dyDescent="0.25">
      <c r="C41" s="16" t="s">
        <v>284</v>
      </c>
      <c r="D41" s="1238" t="s">
        <v>476</v>
      </c>
      <c r="E41" s="1238"/>
      <c r="F41" s="1238"/>
      <c r="G41" s="1238"/>
      <c r="H41" s="1238"/>
      <c r="I41" s="1238"/>
      <c r="J41" s="721" t="s">
        <v>477</v>
      </c>
      <c r="K41" s="722">
        <v>1</v>
      </c>
      <c r="L41" s="723">
        <v>0.9</v>
      </c>
      <c r="M41" s="724">
        <v>0.8</v>
      </c>
      <c r="N41" s="722">
        <v>1.2</v>
      </c>
      <c r="O41" s="722">
        <v>1.3</v>
      </c>
      <c r="P41" s="722">
        <v>1.5</v>
      </c>
      <c r="Q41" s="1017">
        <v>1.5</v>
      </c>
    </row>
    <row r="42" spans="2:17" ht="60.75" customHeight="1" x14ac:dyDescent="0.25">
      <c r="C42" s="16" t="s">
        <v>286</v>
      </c>
      <c r="D42" s="1239" t="s">
        <v>478</v>
      </c>
      <c r="E42" s="1239"/>
      <c r="F42" s="1239"/>
      <c r="G42" s="1239"/>
      <c r="H42" s="1239"/>
      <c r="I42" s="1239"/>
      <c r="J42" s="371" t="s">
        <v>479</v>
      </c>
      <c r="K42" s="372">
        <v>1</v>
      </c>
      <c r="L42" s="33">
        <v>0.9</v>
      </c>
      <c r="M42" s="373">
        <v>0.8</v>
      </c>
      <c r="N42" s="372">
        <v>1.2</v>
      </c>
      <c r="O42" s="372">
        <v>1.3</v>
      </c>
      <c r="P42" s="372">
        <v>1.5</v>
      </c>
      <c r="Q42" s="1018">
        <v>1.3</v>
      </c>
    </row>
    <row r="43" spans="2:17" ht="54.95" customHeight="1" thickBot="1" x14ac:dyDescent="0.3">
      <c r="C43" s="16" t="s">
        <v>287</v>
      </c>
      <c r="D43" s="1241" t="s">
        <v>480</v>
      </c>
      <c r="E43" s="1241"/>
      <c r="F43" s="1241"/>
      <c r="G43" s="1241"/>
      <c r="H43" s="1241"/>
      <c r="I43" s="1241"/>
      <c r="J43" s="725" t="s">
        <v>481</v>
      </c>
      <c r="K43" s="726">
        <v>1</v>
      </c>
      <c r="L43" s="727">
        <v>0.9</v>
      </c>
      <c r="M43" s="728">
        <v>0.8</v>
      </c>
      <c r="N43" s="726">
        <v>1.2</v>
      </c>
      <c r="O43" s="726">
        <v>1.3</v>
      </c>
      <c r="P43" s="726">
        <v>1.5</v>
      </c>
      <c r="Q43" s="1019">
        <v>1.5</v>
      </c>
    </row>
    <row r="44" spans="2:17" ht="15.6" customHeight="1" thickTop="1" x14ac:dyDescent="0.25">
      <c r="C44" s="60"/>
      <c r="D44" s="268"/>
      <c r="E44" s="268"/>
      <c r="F44" s="268"/>
      <c r="G44" s="268"/>
      <c r="H44" s="268"/>
      <c r="I44" s="268"/>
      <c r="J44" s="268"/>
      <c r="K44" s="90"/>
      <c r="L44" s="91"/>
      <c r="M44" s="90"/>
      <c r="N44" s="90"/>
      <c r="O44" s="92"/>
    </row>
    <row r="45" spans="2:17" ht="56.25" customHeight="1" x14ac:dyDescent="0.25">
      <c r="D45" s="436"/>
      <c r="E45" s="436"/>
      <c r="F45" s="436"/>
      <c r="G45" s="436"/>
      <c r="H45" s="436"/>
      <c r="I45" s="436"/>
      <c r="M45" s="1037" t="s">
        <v>482</v>
      </c>
      <c r="N45" s="1037"/>
      <c r="O45" s="1038" t="e">
        <f>IF(AVERAGE(Q42:Q43)*MAX(P16,P20)&gt;3,3,AVERAGE(Q42:Q43)*MAX(P16,P20))</f>
        <v>#DIV/0!</v>
      </c>
      <c r="P45" s="1038"/>
      <c r="Q45" s="1038"/>
    </row>
    <row r="46" spans="2:17" ht="15" customHeight="1" x14ac:dyDescent="0.25">
      <c r="C46" s="60"/>
      <c r="D46" s="517"/>
      <c r="E46" s="517"/>
      <c r="F46" s="517"/>
      <c r="G46" s="517"/>
      <c r="H46" s="517"/>
      <c r="I46" s="517"/>
      <c r="J46" s="95"/>
      <c r="K46" s="96"/>
      <c r="L46" s="96"/>
      <c r="M46" s="96"/>
      <c r="N46" s="96"/>
      <c r="O46"/>
      <c r="Q46" s="94"/>
    </row>
    <row r="47" spans="2:17" ht="31.5" customHeight="1" x14ac:dyDescent="0.25">
      <c r="D47" s="298"/>
      <c r="E47" s="97"/>
      <c r="F47" s="97"/>
      <c r="G47" s="97"/>
      <c r="H47" s="97"/>
      <c r="I47" s="97"/>
      <c r="J47" s="97"/>
      <c r="M47" s="1037" t="s">
        <v>483</v>
      </c>
      <c r="N47" s="1037"/>
      <c r="O47" s="1039" t="e">
        <f>IF(O45&lt;=1,"Bajo",IF(O45&lt;=2,"Medio","Alto"))</f>
        <v>#DIV/0!</v>
      </c>
      <c r="P47" s="1039"/>
      <c r="Q47" s="1039"/>
    </row>
    <row r="48" spans="2:17" ht="15.6" customHeight="1" x14ac:dyDescent="0.25">
      <c r="D48" s="97"/>
      <c r="E48" s="97"/>
      <c r="F48" s="97"/>
      <c r="G48" s="97"/>
      <c r="H48" s="97"/>
      <c r="I48" s="97"/>
      <c r="J48" s="97"/>
      <c r="K48" s="93"/>
      <c r="L48" s="93"/>
      <c r="M48" s="93"/>
      <c r="N48" s="93"/>
      <c r="O48" s="18"/>
    </row>
    <row r="49" spans="11:17" ht="39.6" customHeight="1" x14ac:dyDescent="0.25">
      <c r="M49" s="1037" t="s">
        <v>484</v>
      </c>
      <c r="N49" s="1037"/>
      <c r="O49" s="1240">
        <f>IF(Q41*O31&gt;3,3,Q41*O31)</f>
        <v>0</v>
      </c>
      <c r="P49" s="1240"/>
      <c r="Q49" s="1240"/>
    </row>
    <row r="50" spans="11:17" ht="15.6" customHeight="1" x14ac:dyDescent="0.25">
      <c r="K50" s="95"/>
      <c r="L50" s="95"/>
      <c r="M50" s="95"/>
      <c r="N50" s="95"/>
      <c r="O50"/>
    </row>
    <row r="51" spans="11:17" ht="36" customHeight="1" x14ac:dyDescent="0.25">
      <c r="M51" s="1037" t="s">
        <v>485</v>
      </c>
      <c r="N51" s="1037"/>
      <c r="O51" s="1039" t="str">
        <f>IF(O49&lt;=1,"Bajo",IF(O49&lt;=2,"Medio","Alto"))</f>
        <v>Bajo</v>
      </c>
      <c r="P51" s="1039"/>
      <c r="Q51" s="1039"/>
    </row>
  </sheetData>
  <sheetProtection algorithmName="SHA-512" hashValue="NlihRQdbjYcZkpwT04yMksD5SlRqTnWDkkUiok8mSlMY9B81k1QWRFQPDY5t8aCMfe11l0fksxTiWYOzUSuKIA==" saltValue="7HtQUXxYKCuOU6PA9QbkSA==" spinCount="100000" sheet="1" selectLockedCells="1"/>
  <mergeCells count="45">
    <mergeCell ref="D14:J14"/>
    <mergeCell ref="T31:V31"/>
    <mergeCell ref="O9:Q10"/>
    <mergeCell ref="O7:Q7"/>
    <mergeCell ref="O11:Q11"/>
    <mergeCell ref="D11:I11"/>
    <mergeCell ref="D7:H7"/>
    <mergeCell ref="P16:Q16"/>
    <mergeCell ref="P18:Q18"/>
    <mergeCell ref="P20:Q20"/>
    <mergeCell ref="O12:Q12"/>
    <mergeCell ref="O13:Q13"/>
    <mergeCell ref="D12:I12"/>
    <mergeCell ref="D13:I13"/>
    <mergeCell ref="D28:I28"/>
    <mergeCell ref="O28:Q28"/>
    <mergeCell ref="M51:N51"/>
    <mergeCell ref="O51:Q51"/>
    <mergeCell ref="O45:Q45"/>
    <mergeCell ref="D39:I40"/>
    <mergeCell ref="K39:M39"/>
    <mergeCell ref="N39:P39"/>
    <mergeCell ref="D41:I41"/>
    <mergeCell ref="D42:I42"/>
    <mergeCell ref="J39:J40"/>
    <mergeCell ref="M47:N47"/>
    <mergeCell ref="O47:Q47"/>
    <mergeCell ref="M49:N49"/>
    <mergeCell ref="O49:Q49"/>
    <mergeCell ref="D43:I43"/>
    <mergeCell ref="M45:N45"/>
    <mergeCell ref="O33:Q33"/>
    <mergeCell ref="M33:N33"/>
    <mergeCell ref="D35:Q35"/>
    <mergeCell ref="D36:Q36"/>
    <mergeCell ref="D38:I38"/>
    <mergeCell ref="D29:I29"/>
    <mergeCell ref="O29:Q29"/>
    <mergeCell ref="M31:N31"/>
    <mergeCell ref="O31:Q31"/>
    <mergeCell ref="P22:Q22"/>
    <mergeCell ref="O24:Q24"/>
    <mergeCell ref="D26:I27"/>
    <mergeCell ref="J26:J27"/>
    <mergeCell ref="O26:Q27"/>
  </mergeCells>
  <conditionalFormatting sqref="L13:M13">
    <cfRule type="cellIs" dxfId="148" priority="4" operator="equal">
      <formula>0</formula>
    </cfRule>
  </conditionalFormatting>
  <conditionalFormatting sqref="O32:O33">
    <cfRule type="cellIs" dxfId="147" priority="1" operator="equal">
      <formula>"Bajo"</formula>
    </cfRule>
    <cfRule type="cellIs" dxfId="146" priority="2" operator="equal">
      <formula>"Medio"</formula>
    </cfRule>
    <cfRule type="cellIs" dxfId="145" priority="3" operator="equal">
      <formula>"Alto"</formula>
    </cfRule>
  </conditionalFormatting>
  <conditionalFormatting sqref="O51">
    <cfRule type="cellIs" dxfId="144" priority="5" operator="equal">
      <formula>"Bajo"</formula>
    </cfRule>
    <cfRule type="cellIs" dxfId="143" priority="6" operator="equal">
      <formula>"Medio"</formula>
    </cfRule>
    <cfRule type="cellIs" dxfId="142" priority="7" operator="equal">
      <formula>"Alto"</formula>
    </cfRule>
  </conditionalFormatting>
  <conditionalFormatting sqref="P18 O19 O21 P22 O23 O30 O47:O48">
    <cfRule type="cellIs" dxfId="141" priority="8" operator="equal">
      <formula>"Bajo"</formula>
    </cfRule>
    <cfRule type="cellIs" dxfId="140" priority="9" operator="equal">
      <formula>"Medio"</formula>
    </cfRule>
    <cfRule type="cellIs" dxfId="139" priority="10" operator="equal">
      <formula>"Alto"</formula>
    </cfRule>
  </conditionalFormatting>
  <dataValidations count="4">
    <dataValidation type="list" allowBlank="1" showInputMessage="1" showErrorMessage="1" sqref="J7" xr:uid="{0050DBEF-8937-4C24-BF83-43DAB81551C2}">
      <formula1>"Indicadores empíricos, Mapas de riesgo de corrimiento de tierras y mapas de erosionabilidad del suelo"</formula1>
    </dataValidation>
    <dataValidation type="list" allowBlank="1" showInputMessage="1" showErrorMessage="1" sqref="O29:Q29 O11:Q12" xr:uid="{388A127C-4AEA-4169-B29F-A41B3F3631F2}">
      <formula1>"0,1,2,3"</formula1>
    </dataValidation>
    <dataValidation type="list" allowBlank="1" showInputMessage="1" showErrorMessage="1" sqref="O28:Q28 O13:Q13" xr:uid="{2D7B6B92-CB54-49A6-AE5D-0A014EE2A43B}">
      <formula1>"0,3"</formula1>
    </dataValidation>
    <dataValidation type="list" allowBlank="1" showInputMessage="1" showErrorMessage="1" sqref="Q41:Q43" xr:uid="{8AB08E96-9C15-4880-BD92-88E9702E935F}">
      <formula1>"0.8,0.9,1,1.2,1.3,1.5"</formula1>
    </dataValidation>
  </dataValidations>
  <pageMargins left="0.7" right="0.7" top="0.75" bottom="0.75" header="0.3" footer="0.3"/>
  <headerFooter>
    <oddHeader>&amp;C&amp;&amp;"Calibri"&amp;10&amp;K808080 Corporate Use&amp;K808080&amp;1#_x000D_</oddHeader>
  </headerFooter>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B259-E97C-4AFB-A941-B8BCB854DCAD}">
  <sheetPr codeName="Φύλλο8">
    <tabColor theme="7" tint="-0.499984740745262"/>
  </sheetPr>
  <dimension ref="A2:BH83"/>
  <sheetViews>
    <sheetView zoomScale="70" zoomScaleNormal="70" workbookViewId="0">
      <selection activeCell="AE3" sqref="AE3"/>
    </sheetView>
  </sheetViews>
  <sheetFormatPr baseColWidth="10" defaultColWidth="9.140625" defaultRowHeight="15" x14ac:dyDescent="0.25"/>
  <cols>
    <col min="1" max="1" width="39.140625" style="39" customWidth="1"/>
    <col min="2" max="2" width="8" style="39" customWidth="1"/>
    <col min="3" max="3" width="7.5703125" style="39" customWidth="1"/>
    <col min="4" max="4" width="40.5703125" style="39" customWidth="1"/>
    <col min="5" max="5" width="20.140625" style="39" customWidth="1"/>
    <col min="6" max="6" width="53.5703125" style="39" customWidth="1"/>
    <col min="7" max="7" width="1.5703125" style="39" customWidth="1"/>
    <col min="8" max="8" width="52.7109375" style="39" customWidth="1"/>
    <col min="9" max="12" width="35.5703125" style="39" customWidth="1"/>
    <col min="13" max="14" width="20.5703125" style="39" customWidth="1"/>
    <col min="15" max="15" width="1" style="39" customWidth="1"/>
    <col min="16" max="19" width="35.5703125" style="39" customWidth="1"/>
    <col min="20" max="20" width="20.5703125" style="39" customWidth="1"/>
    <col min="21" max="21" width="1.42578125" style="39" customWidth="1"/>
    <col min="22" max="22" width="18.5703125" style="39" customWidth="1"/>
    <col min="23" max="23" width="3.140625" style="39" customWidth="1"/>
    <col min="24" max="24" width="9.5703125" style="39" customWidth="1"/>
    <col min="25" max="25" width="25.5703125" style="39" customWidth="1"/>
    <col min="26" max="27" width="15.5703125" style="39" customWidth="1"/>
    <col min="28" max="29" width="25.5703125" style="39" customWidth="1"/>
    <col min="30" max="30" width="2.28515625" style="39" customWidth="1"/>
    <col min="31" max="33" width="35.5703125" style="39" customWidth="1"/>
    <col min="34" max="34" width="20.5703125" style="39" customWidth="1"/>
    <col min="35" max="35" width="20.5703125" style="162" customWidth="1"/>
    <col min="36" max="36" width="3.5703125" style="162" customWidth="1"/>
    <col min="37" max="39" width="35.5703125" style="39" customWidth="1"/>
    <col min="40" max="40" width="1.28515625" style="39" customWidth="1"/>
    <col min="41" max="42" width="20.5703125" style="39" customWidth="1"/>
    <col min="43" max="43" width="2.5703125" style="195" customWidth="1"/>
    <col min="44" max="45" width="20.5703125" style="39" customWidth="1"/>
    <col min="46" max="46" width="20.5703125" style="65" customWidth="1"/>
    <col min="47" max="47" width="44.42578125" style="39" customWidth="1"/>
    <col min="48" max="50" width="46.5703125" style="39" customWidth="1"/>
    <col min="51" max="51" width="32" style="39" customWidth="1"/>
    <col min="52" max="52" width="32.140625" style="39" customWidth="1"/>
    <col min="53" max="53" width="3" style="39" customWidth="1"/>
    <col min="54" max="54" width="38" style="39" customWidth="1"/>
    <col min="55" max="56" width="31.5703125" style="39" customWidth="1"/>
    <col min="57" max="57" width="2.85546875" style="39" customWidth="1"/>
    <col min="58" max="58" width="14.85546875" style="39" customWidth="1"/>
    <col min="59" max="59" width="17.140625" style="39" customWidth="1"/>
    <col min="60" max="16384" width="9.140625" style="39"/>
  </cols>
  <sheetData>
    <row r="2" spans="1:59" ht="33" customHeight="1" x14ac:dyDescent="0.3">
      <c r="A2" s="43"/>
      <c r="B2" s="43"/>
      <c r="C2" s="43"/>
      <c r="D2" s="99" t="s">
        <v>486</v>
      </c>
      <c r="E2" s="99"/>
      <c r="F2" s="99"/>
      <c r="G2" s="99"/>
      <c r="H2" s="99"/>
      <c r="I2" s="99"/>
      <c r="V2" s="87"/>
    </row>
    <row r="3" spans="1:59" ht="41.45" customHeight="1" thickBot="1" x14ac:dyDescent="0.5">
      <c r="A3" s="43"/>
      <c r="B3" s="43"/>
      <c r="C3" s="43"/>
      <c r="D3" s="388" t="s">
        <v>111</v>
      </c>
      <c r="E3" s="45"/>
      <c r="F3" s="163"/>
      <c r="G3" s="163"/>
      <c r="H3" s="164"/>
      <c r="I3" s="46"/>
      <c r="J3" s="46"/>
      <c r="K3" s="46"/>
      <c r="L3" s="46"/>
      <c r="M3" s="46"/>
      <c r="N3" s="46"/>
      <c r="O3" s="46"/>
      <c r="P3" s="46"/>
      <c r="Q3" s="46"/>
      <c r="R3" s="46"/>
      <c r="S3" s="46"/>
      <c r="T3" s="46"/>
      <c r="U3" s="46"/>
      <c r="V3" s="46"/>
    </row>
    <row r="4" spans="1:59" ht="18.75" customHeight="1" x14ac:dyDescent="0.3">
      <c r="A4" s="43"/>
      <c r="B4" s="43"/>
      <c r="C4" s="43"/>
      <c r="D4" s="165"/>
      <c r="E4" s="165"/>
    </row>
    <row r="5" spans="1:59" ht="36.950000000000003" customHeight="1" x14ac:dyDescent="0.3">
      <c r="A5" s="43"/>
      <c r="B5" s="43"/>
      <c r="C5" s="43"/>
      <c r="D5" s="165"/>
      <c r="E5" s="165"/>
      <c r="F5" s="521" t="s">
        <v>112</v>
      </c>
      <c r="G5" s="167"/>
      <c r="H5" s="998" t="str">
        <f>'Water-Step 2'!$H$5</f>
        <v>Recogida y tratamiento de aguas residuales</v>
      </c>
    </row>
    <row r="6" spans="1:59" ht="48.75" customHeight="1" x14ac:dyDescent="0.25">
      <c r="A6" s="1104"/>
      <c r="B6" s="51"/>
      <c r="C6" s="168"/>
      <c r="D6" s="15" t="s">
        <v>487</v>
      </c>
      <c r="E6" s="15"/>
      <c r="F6" s="8"/>
      <c r="H6" s="50"/>
      <c r="W6" s="324"/>
      <c r="X6" s="324"/>
      <c r="Z6" s="169"/>
      <c r="AA6" s="169"/>
      <c r="AB6" s="169"/>
      <c r="AC6" s="169"/>
      <c r="AD6" s="169"/>
      <c r="AE6" s="325"/>
      <c r="AP6" s="169"/>
      <c r="AQ6" s="363"/>
    </row>
    <row r="7" spans="1:59" ht="19.5" customHeight="1" x14ac:dyDescent="0.3">
      <c r="A7" s="1104"/>
      <c r="B7" s="51"/>
      <c r="C7" s="63"/>
      <c r="D7" s="446" t="s">
        <v>115</v>
      </c>
      <c r="E7" s="446"/>
      <c r="F7" s="446"/>
      <c r="G7" s="65"/>
      <c r="H7" s="1091" t="s">
        <v>488</v>
      </c>
      <c r="I7" s="1091"/>
      <c r="J7" s="1091"/>
      <c r="K7" s="1091"/>
      <c r="L7" s="1091"/>
      <c r="M7" s="1091"/>
      <c r="N7" s="182"/>
      <c r="O7" s="127"/>
      <c r="P7" s="183" t="s">
        <v>489</v>
      </c>
      <c r="Q7" s="184"/>
      <c r="R7" s="184"/>
      <c r="S7" s="184"/>
      <c r="T7" s="161"/>
      <c r="U7" s="1087" t="s">
        <v>490</v>
      </c>
      <c r="V7" s="1087"/>
      <c r="Y7" s="448" t="s">
        <v>491</v>
      </c>
      <c r="AE7" s="1124" t="s">
        <v>492</v>
      </c>
      <c r="AF7" s="1124"/>
      <c r="AG7" s="1124"/>
      <c r="AH7" s="1124"/>
      <c r="AI7" s="1125"/>
      <c r="AJ7" s="588"/>
      <c r="AK7" s="1126" t="s">
        <v>493</v>
      </c>
      <c r="AL7" s="1127"/>
      <c r="AM7" s="1127"/>
      <c r="AN7" s="161"/>
      <c r="AO7" s="1122" t="s">
        <v>326</v>
      </c>
      <c r="AP7" s="1122"/>
      <c r="AQ7" s="126"/>
      <c r="AR7" s="449"/>
      <c r="AV7" s="1204"/>
      <c r="AW7" s="1204"/>
      <c r="AX7" s="1204"/>
      <c r="AY7" s="1204"/>
      <c r="AZ7" s="609"/>
      <c r="BB7" s="127"/>
      <c r="BC7" s="161"/>
      <c r="BD7" s="161"/>
      <c r="BF7" s="1205"/>
      <c r="BG7" s="1205"/>
    </row>
    <row r="8" spans="1:59" ht="19.5" customHeight="1" x14ac:dyDescent="0.25">
      <c r="A8" s="1104"/>
      <c r="B8" s="51"/>
      <c r="C8" s="63"/>
      <c r="D8" s="466"/>
      <c r="E8" s="466"/>
      <c r="F8" s="180">
        <f>IF(E12="N/A",1,0)</f>
        <v>0</v>
      </c>
      <c r="G8" s="65"/>
      <c r="H8" s="1086" t="s">
        <v>131</v>
      </c>
      <c r="I8" s="1086"/>
      <c r="J8" s="1086"/>
      <c r="K8" s="1086"/>
      <c r="L8" s="1086"/>
      <c r="M8" s="1086"/>
      <c r="N8" s="1086"/>
      <c r="O8" s="127"/>
      <c r="P8" s="1086" t="s">
        <v>131</v>
      </c>
      <c r="Q8" s="1086"/>
      <c r="R8" s="1086"/>
      <c r="S8" s="1086"/>
      <c r="T8" s="161"/>
      <c r="U8" s="1087"/>
      <c r="V8" s="1087"/>
      <c r="AE8" s="1086" t="s">
        <v>131</v>
      </c>
      <c r="AF8" s="1086"/>
      <c r="AG8" s="1086"/>
      <c r="AH8" s="1086"/>
      <c r="AI8" s="1086"/>
      <c r="AJ8" s="590"/>
      <c r="AK8" s="1086" t="s">
        <v>131</v>
      </c>
      <c r="AL8" s="1086"/>
      <c r="AM8" s="1086"/>
      <c r="AN8" s="161"/>
      <c r="AO8" s="1122"/>
      <c r="AP8" s="1122"/>
      <c r="AQ8" s="126"/>
      <c r="AV8" s="1206"/>
      <c r="AW8" s="1206"/>
      <c r="AX8" s="1206"/>
      <c r="AY8" s="1206"/>
      <c r="AZ8" s="1206"/>
      <c r="BB8" s="1206"/>
      <c r="BC8" s="1206"/>
      <c r="BD8" s="1206"/>
      <c r="BF8" s="1205"/>
      <c r="BG8" s="1205"/>
    </row>
    <row r="9" spans="1:59" ht="21.75" customHeight="1" x14ac:dyDescent="0.25">
      <c r="A9" s="1104"/>
      <c r="B9" s="51"/>
      <c r="C9" s="63"/>
      <c r="D9" s="8"/>
      <c r="E9" s="8"/>
      <c r="F9" s="17"/>
      <c r="H9" s="123" t="s">
        <v>331</v>
      </c>
      <c r="I9" s="123" t="s">
        <v>332</v>
      </c>
      <c r="J9" s="123" t="s">
        <v>333</v>
      </c>
      <c r="K9" s="123" t="s">
        <v>334</v>
      </c>
      <c r="L9" s="123" t="s">
        <v>335</v>
      </c>
      <c r="M9" s="185"/>
      <c r="N9" s="185"/>
      <c r="O9" s="185"/>
      <c r="P9" s="123" t="s">
        <v>336</v>
      </c>
      <c r="Q9" s="123" t="s">
        <v>337</v>
      </c>
      <c r="R9" s="123" t="s">
        <v>338</v>
      </c>
      <c r="S9" s="123" t="s">
        <v>339</v>
      </c>
      <c r="T9" s="123"/>
      <c r="U9" s="8"/>
      <c r="V9" s="8"/>
      <c r="AE9" s="123" t="s">
        <v>340</v>
      </c>
      <c r="AF9" s="123" t="s">
        <v>341</v>
      </c>
      <c r="AG9" s="123" t="s">
        <v>342</v>
      </c>
      <c r="AH9" s="185"/>
      <c r="AI9" s="185"/>
      <c r="AJ9" s="185"/>
      <c r="AK9" s="123" t="s">
        <v>343</v>
      </c>
      <c r="AL9" s="123" t="s">
        <v>344</v>
      </c>
      <c r="AM9" s="123" t="s">
        <v>345</v>
      </c>
      <c r="AN9" s="123"/>
      <c r="AO9" s="8"/>
      <c r="AP9" s="8"/>
      <c r="AQ9" s="22"/>
      <c r="AV9" s="123"/>
      <c r="AW9" s="123"/>
      <c r="AX9" s="123"/>
      <c r="AY9" s="185"/>
      <c r="AZ9" s="185"/>
      <c r="BB9" s="123"/>
      <c r="BC9" s="123"/>
      <c r="BD9" s="123"/>
      <c r="BF9" s="8"/>
      <c r="BG9" s="8"/>
    </row>
    <row r="10" spans="1:59" ht="73.5" customHeight="1" x14ac:dyDescent="0.25">
      <c r="A10" s="1105"/>
      <c r="B10" s="59"/>
      <c r="C10" s="63"/>
      <c r="D10" s="445" t="s">
        <v>159</v>
      </c>
      <c r="E10" s="318"/>
      <c r="F10" s="447"/>
      <c r="G10" s="170"/>
      <c r="H10" s="393" t="s">
        <v>494</v>
      </c>
      <c r="I10" s="393" t="s">
        <v>495</v>
      </c>
      <c r="J10" s="393" t="s">
        <v>496</v>
      </c>
      <c r="K10" s="393" t="s">
        <v>497</v>
      </c>
      <c r="L10" s="393" t="s">
        <v>498</v>
      </c>
      <c r="M10" s="620" t="s">
        <v>164</v>
      </c>
      <c r="N10" s="621" t="s">
        <v>165</v>
      </c>
      <c r="O10" s="185"/>
      <c r="P10" s="396" t="s">
        <v>166</v>
      </c>
      <c r="Q10" s="394" t="s">
        <v>499</v>
      </c>
      <c r="R10" s="395" t="s">
        <v>500</v>
      </c>
      <c r="S10" s="583" t="s">
        <v>501</v>
      </c>
      <c r="T10" s="1107" t="s">
        <v>169</v>
      </c>
      <c r="U10" s="1108"/>
      <c r="V10" s="400" t="s">
        <v>170</v>
      </c>
      <c r="Y10" s="1088"/>
      <c r="Z10" s="1088"/>
      <c r="AA10" s="494"/>
      <c r="AB10" s="463"/>
      <c r="AC10" s="463"/>
      <c r="AD10" s="463"/>
      <c r="AE10" s="757" t="s">
        <v>502</v>
      </c>
      <c r="AF10" s="186" t="s">
        <v>503</v>
      </c>
      <c r="AG10" s="186" t="s">
        <v>504</v>
      </c>
      <c r="AH10" s="477" t="s">
        <v>164</v>
      </c>
      <c r="AI10" s="601" t="s">
        <v>165</v>
      </c>
      <c r="AJ10" s="473"/>
      <c r="AK10" s="755" t="s">
        <v>166</v>
      </c>
      <c r="AL10" s="582" t="s">
        <v>505</v>
      </c>
      <c r="AM10" s="583" t="s">
        <v>506</v>
      </c>
      <c r="AN10" s="451"/>
      <c r="AO10" s="401" t="s">
        <v>169</v>
      </c>
      <c r="AP10" s="402" t="s">
        <v>170</v>
      </c>
      <c r="AQ10" s="364"/>
      <c r="AR10" s="1088"/>
      <c r="AS10" s="1088"/>
      <c r="AT10" s="606"/>
      <c r="AU10" s="463"/>
      <c r="AV10" s="610"/>
      <c r="AW10" s="610"/>
      <c r="AX10" s="610"/>
      <c r="AY10" s="473"/>
      <c r="AZ10" s="473"/>
      <c r="BB10" s="610"/>
      <c r="BC10" s="610"/>
      <c r="BD10" s="610"/>
      <c r="BF10" s="589"/>
      <c r="BG10" s="589"/>
    </row>
    <row r="11" spans="1:59" ht="65.45" customHeight="1" x14ac:dyDescent="0.25">
      <c r="A11" s="1105"/>
      <c r="B11" s="59"/>
      <c r="C11" s="63"/>
      <c r="D11" s="592" t="s">
        <v>186</v>
      </c>
      <c r="E11" s="592" t="s">
        <v>187</v>
      </c>
      <c r="F11" s="619" t="s">
        <v>188</v>
      </c>
      <c r="G11" s="170"/>
      <c r="H11" s="188" t="s">
        <v>189</v>
      </c>
      <c r="I11" s="188" t="s">
        <v>190</v>
      </c>
      <c r="J11" s="192" t="s">
        <v>507</v>
      </c>
      <c r="K11" s="188" t="s">
        <v>190</v>
      </c>
      <c r="L11" s="188" t="s">
        <v>190</v>
      </c>
      <c r="M11" s="188" t="s">
        <v>192</v>
      </c>
      <c r="N11" s="190" t="s">
        <v>193</v>
      </c>
      <c r="O11" s="191"/>
      <c r="P11" s="468" t="s">
        <v>194</v>
      </c>
      <c r="Q11" s="369" t="s">
        <v>195</v>
      </c>
      <c r="R11" s="369" t="s">
        <v>195</v>
      </c>
      <c r="S11" s="369" t="s">
        <v>195</v>
      </c>
      <c r="T11" s="1109" t="s">
        <v>196</v>
      </c>
      <c r="U11" s="1110"/>
      <c r="V11" s="470" t="s">
        <v>193</v>
      </c>
      <c r="Y11" s="1092" t="s">
        <v>186</v>
      </c>
      <c r="Z11" s="1092"/>
      <c r="AA11" s="604" t="s">
        <v>187</v>
      </c>
      <c r="AB11" s="1202" t="s">
        <v>188</v>
      </c>
      <c r="AC11" s="1202"/>
      <c r="AD11" s="463"/>
      <c r="AE11" s="514" t="s">
        <v>189</v>
      </c>
      <c r="AF11" s="369" t="s">
        <v>191</v>
      </c>
      <c r="AG11" s="369" t="s">
        <v>508</v>
      </c>
      <c r="AH11" s="729" t="s">
        <v>192</v>
      </c>
      <c r="AI11" s="602" t="s">
        <v>193</v>
      </c>
      <c r="AJ11" s="365"/>
      <c r="AK11" s="756" t="s">
        <v>194</v>
      </c>
      <c r="AL11" s="192" t="s">
        <v>195</v>
      </c>
      <c r="AM11" s="192" t="s">
        <v>195</v>
      </c>
      <c r="AN11" s="452"/>
      <c r="AO11" s="319" t="s">
        <v>196</v>
      </c>
      <c r="AP11" s="320" t="s">
        <v>193</v>
      </c>
      <c r="AQ11" s="365"/>
      <c r="AR11" s="1203"/>
      <c r="AS11" s="1203"/>
      <c r="AT11" s="611"/>
      <c r="AU11" s="612"/>
      <c r="AV11" s="365"/>
      <c r="AW11" s="613"/>
      <c r="AX11" s="613"/>
      <c r="AY11" s="365"/>
      <c r="AZ11" s="365"/>
      <c r="BB11" s="613"/>
      <c r="BC11" s="613"/>
      <c r="BD11" s="613"/>
      <c r="BF11" s="365"/>
      <c r="BG11" s="365"/>
    </row>
    <row r="12" spans="1:59" ht="99.95" customHeight="1" x14ac:dyDescent="0.25">
      <c r="A12" s="1106"/>
      <c r="B12" s="63"/>
      <c r="C12" s="1085" t="s">
        <v>200</v>
      </c>
      <c r="D12" s="594" t="str">
        <f>IF($H$5=Φύλλο2!$A$3,Φύλλο2!A4,IF($H$5=Φύλλο2!$A$11,Φύλλο2!A12,Φύλλο2!A21))</f>
        <v>Redes de alcantarillado y estaciones de bombeo</v>
      </c>
      <c r="E12" s="943" t="s">
        <v>201</v>
      </c>
      <c r="F12" s="989" t="str">
        <f>IF($H$5=Φύλλο2!$A$3,Φύλλο2!C4,IF($H$5=Φύλλο2!$A$11,Φύλλο2!C12,Φύλλο2!C21))</f>
        <v>Tuberías de alcantarillado y colectores agrietados/rotos; juntas/conectores dislocados (bocas de alcantarillas, estaciones de bombeo, etc.). Pérdida de contención y vertidos de aguas residuales en los cursos de agua subterráneos. Erosión localizada alrededor de la estructura de vertido. Mantenimiento costoso.</v>
      </c>
      <c r="G12" s="172"/>
      <c r="H12" s="173"/>
      <c r="I12" s="173"/>
      <c r="J12" s="173"/>
      <c r="K12" s="173"/>
      <c r="L12" s="173"/>
      <c r="M12" s="379" t="e">
        <f>IF(D12=0,"N/A",IF(E12="N/A","N/A",IF(F12="N/A","N/A",AVERAGE(H12:L12))))</f>
        <v>#DIV/0!</v>
      </c>
      <c r="N12" s="197" t="e">
        <f t="shared" ref="N12:N18" si="0">IF(M12="N/A","N/A",IF(M12&lt;=1,"Bajo",IF(M12&lt;=2,"Medio","Alto")))</f>
        <v>#DIV/0!</v>
      </c>
      <c r="O12" s="118"/>
      <c r="P12" s="173"/>
      <c r="Q12" s="173"/>
      <c r="R12" s="173"/>
      <c r="S12" s="173"/>
      <c r="T12" s="1098" t="e">
        <f>IF(M12="N/A","N/A",M12-M12*(AVERAGE(P12:S12)/3))</f>
        <v>#DIV/0!</v>
      </c>
      <c r="U12" s="1098"/>
      <c r="V12" s="472" t="e">
        <f t="shared" ref="V12:V18" si="1">IF(T12="N/A","N/A",IF(T12&lt;=1,"Bajo",IF(T12&lt;=2,"Medio","Alto")))</f>
        <v>#DIV/0!</v>
      </c>
      <c r="X12" s="1085" t="s">
        <v>200</v>
      </c>
      <c r="Y12" s="1196" t="str">
        <f t="shared" ref="Y12" si="2">D12</f>
        <v>Redes de alcantarillado y estaciones de bombeo</v>
      </c>
      <c r="Z12" s="1196"/>
      <c r="AA12" s="960" t="str">
        <f>E12</f>
        <v>Activo</v>
      </c>
      <c r="AB12" s="1197" t="str">
        <f>IF($H$5=Φύλλο2!$A$3,Φύλλο2!D4,IF($H$5=Φύλλο2!$A$11,Φύλλο2!D12,Φύλλο2!D21))</f>
        <v>Corrosión de tuberías.</v>
      </c>
      <c r="AC12" s="1197"/>
      <c r="AD12" s="95"/>
      <c r="AE12" s="173"/>
      <c r="AF12" s="174"/>
      <c r="AG12" s="173"/>
      <c r="AH12" s="379" t="e">
        <f>IF(Y12=0,"N/A",IF(AA12="N/A","N/A",IF(AB12="N/A","N/A",AVERAGE(AE12:AG12))))</f>
        <v>#DIV/0!</v>
      </c>
      <c r="AI12" s="197" t="e">
        <f t="shared" ref="AI12:AI18" si="3">IF(AH12="N/A","N/A",IF(AH12&lt;=1,"Bajo",IF(AH12&lt;=2,"Medio","Alto")))</f>
        <v>#DIV/0!</v>
      </c>
      <c r="AJ12" s="132"/>
      <c r="AK12" s="174"/>
      <c r="AL12" s="174"/>
      <c r="AM12" s="174"/>
      <c r="AN12" s="633"/>
      <c r="AO12" s="471" t="e">
        <f>IF(AH12="N/A","N/A",AH12-AH12*(AVERAGE(AK12:AM12)/3))</f>
        <v>#DIV/0!</v>
      </c>
      <c r="AP12" s="197" t="e">
        <f t="shared" ref="AP12:AP18" si="4">IF(AO12="N/A","N/A",IF(AO12&lt;=1,"Bajo",IF(AO12&lt;=2,"Medio","Alto")))</f>
        <v>#DIV/0!</v>
      </c>
      <c r="AQ12" s="366"/>
      <c r="AR12" s="1201"/>
      <c r="AS12" s="1201"/>
      <c r="AT12" s="615"/>
      <c r="AU12" s="431"/>
      <c r="AV12" s="462"/>
      <c r="AW12" s="76"/>
      <c r="AX12" s="76"/>
      <c r="AY12" s="461"/>
      <c r="AZ12" s="132"/>
      <c r="BB12" s="76"/>
      <c r="BC12" s="76"/>
      <c r="BD12" s="76"/>
      <c r="BF12" s="390"/>
      <c r="BG12" s="132"/>
    </row>
    <row r="13" spans="1:59" ht="144" customHeight="1" x14ac:dyDescent="0.25">
      <c r="A13" s="1106"/>
      <c r="B13" s="63"/>
      <c r="C13" s="1085"/>
      <c r="D13" s="594" t="str">
        <f>IF($H$5=Φύλλο2!$A$3,Φύλλο2!A5,IF($H$5=Φύλλο2!$A$11,Φύλλο2!A13,Φύλλο2!A22))</f>
        <v>Plantas y procesos de tratamiento de aguas residuales</v>
      </c>
      <c r="E13" s="943" t="s">
        <v>201</v>
      </c>
      <c r="F13" s="989" t="str">
        <f>IF($H$5=Φύλλο2!$A$3,Φύλλο2!C5,IF($H$5=Φύλλο2!$A$11,Φύλλο2!C13,Φύλλο2!C22))</f>
        <v xml:space="preserve">Fallos estructurales/en la cimentación de depósitos/tuberías que han sufrido impactos de escombros/en suelos. Posible concentración elevada de partículas sólidas y contaminantes en el efluente bruto, lo que se traduciría en: menor eficacia del tratamiento (p. ej., tiempos de retención más largos, eliminación imperfecta de sedimentos, etc.); mayor consumo de energía; degradación acelerada de membranas/filtros; residuos de lodos de menor calidad. </v>
      </c>
      <c r="G13" s="175"/>
      <c r="H13" s="173"/>
      <c r="I13" s="173"/>
      <c r="J13" s="173"/>
      <c r="K13" s="173"/>
      <c r="L13" s="173"/>
      <c r="M13" s="379" t="e">
        <f t="shared" ref="M13:M17" si="5">IF(D13=0,"N/A",IF(E13="N/A","N/A",IF(F13="N/A","N/A",AVERAGE(H13:L13))))</f>
        <v>#DIV/0!</v>
      </c>
      <c r="N13" s="197" t="e">
        <f t="shared" si="0"/>
        <v>#DIV/0!</v>
      </c>
      <c r="O13" s="122"/>
      <c r="P13" s="173"/>
      <c r="Q13" s="173"/>
      <c r="R13" s="173"/>
      <c r="S13" s="173"/>
      <c r="T13" s="1098" t="e">
        <f t="shared" ref="T13:T18" si="6">IF(M13="N/A","N/A",M13-M13*(AVERAGE(P13:S13)/3))</f>
        <v>#DIV/0!</v>
      </c>
      <c r="U13" s="1098"/>
      <c r="V13" s="472" t="e">
        <f t="shared" si="1"/>
        <v>#DIV/0!</v>
      </c>
      <c r="X13" s="1085"/>
      <c r="Y13" s="1196" t="str">
        <f t="shared" ref="Y13:Y18" si="7">D13</f>
        <v>Plantas y procesos de tratamiento de aguas residuales</v>
      </c>
      <c r="Z13" s="1196"/>
      <c r="AA13" s="960" t="str">
        <f>E13</f>
        <v>Activo</v>
      </c>
      <c r="AB13" s="1197" t="str">
        <f>IF($H$5=Φύλλο2!$A$3,Φύλλο2!D5,IF($H$5=Φύλλο2!$A$11,Φύλλο2!D13,Φύλλο2!D22))</f>
        <v>Aumento de la salinidad del efluente, lo que requiere un tratamiento avanzado/caro. Degradación más rápida de las membranas/filtros expuestos a agua salina. Residuos de lodos y efluentes de aguas residuales de menor calidad.</v>
      </c>
      <c r="AC13" s="1197"/>
      <c r="AE13" s="173"/>
      <c r="AF13" s="174"/>
      <c r="AG13" s="173"/>
      <c r="AH13" s="379" t="e">
        <f t="shared" ref="AH13:AH18" si="8">IF(Y13=0,"N/A",IF(AA13="N/A","N/A",IF(AB13="N/A","N/A",AVERAGE(AE13:AG13))))</f>
        <v>#DIV/0!</v>
      </c>
      <c r="AI13" s="197" t="e">
        <f t="shared" si="3"/>
        <v>#DIV/0!</v>
      </c>
      <c r="AJ13" s="132"/>
      <c r="AK13" s="174"/>
      <c r="AL13" s="174"/>
      <c r="AM13" s="174"/>
      <c r="AN13" s="76"/>
      <c r="AO13" s="471" t="e">
        <f t="shared" ref="AO13:AO15" si="9">IF(AH13="N/A","N/A",AH13-AH13*(AVERAGE(AK13:AM13)/3))</f>
        <v>#DIV/0!</v>
      </c>
      <c r="AP13" s="197" t="e">
        <f t="shared" si="4"/>
        <v>#DIV/0!</v>
      </c>
      <c r="AQ13" s="366"/>
      <c r="AR13" s="1201"/>
      <c r="AS13" s="1201"/>
      <c r="AT13" s="615"/>
      <c r="AU13" s="431"/>
      <c r="AV13" s="462"/>
      <c r="AW13" s="76"/>
      <c r="AX13" s="76"/>
      <c r="AY13" s="461"/>
      <c r="AZ13" s="132"/>
      <c r="BB13" s="76"/>
      <c r="BC13" s="76"/>
      <c r="BD13" s="76"/>
      <c r="BF13" s="390"/>
      <c r="BG13" s="132"/>
    </row>
    <row r="14" spans="1:59" ht="99.95" customHeight="1" x14ac:dyDescent="0.25">
      <c r="A14" s="51"/>
      <c r="B14" s="51"/>
      <c r="C14" s="1085"/>
      <c r="D14" s="594" t="str">
        <f>IF($H$5=Φύλλο2!$A$3,Φύλλο2!A6,IF($H$5=Φύλλο2!$A$11,Φύλλο2!A14,Φύλλο2!A23))</f>
        <v>Cuenca fluvial receptora</v>
      </c>
      <c r="E14" s="943" t="s">
        <v>201</v>
      </c>
      <c r="F14" s="989" t="str">
        <f>IF($H$5=Φύλλο2!$A$3,Φύλλο2!C6,IF($H$5=Φύλλο2!$A$11,Φύλλο2!C14,Φύλλο2!C23))</f>
        <v xml:space="preserve">Erosión del suelo y lavado de sedimentos de las riberas de los ríos en los puntos de vertido. La  deposición de sedimentos incide en la calidad del agua receptora, genera problemas de biodiversidad y podría cambiar permanentemente la morfología del cauce. </v>
      </c>
      <c r="G14" s="176"/>
      <c r="H14" s="173"/>
      <c r="I14" s="173"/>
      <c r="J14" s="173"/>
      <c r="K14" s="173"/>
      <c r="L14" s="173"/>
      <c r="M14" s="379" t="e">
        <f t="shared" si="5"/>
        <v>#DIV/0!</v>
      </c>
      <c r="N14" s="197" t="e">
        <f t="shared" si="0"/>
        <v>#DIV/0!</v>
      </c>
      <c r="O14" s="122"/>
      <c r="P14" s="173"/>
      <c r="Q14" s="173"/>
      <c r="R14" s="173"/>
      <c r="S14" s="173"/>
      <c r="T14" s="1098" t="e">
        <f t="shared" si="6"/>
        <v>#DIV/0!</v>
      </c>
      <c r="U14" s="1098"/>
      <c r="V14" s="472" t="e">
        <f t="shared" si="1"/>
        <v>#DIV/0!</v>
      </c>
      <c r="X14" s="1085"/>
      <c r="Y14" s="1196" t="str">
        <f t="shared" si="7"/>
        <v>Cuenca fluvial receptora</v>
      </c>
      <c r="Z14" s="1196"/>
      <c r="AA14" s="960" t="str">
        <f t="shared" ref="AA14:AA18" si="10">E14</f>
        <v>Activo</v>
      </c>
      <c r="AB14" s="1197" t="str">
        <f>IF($H$5=Φύλλο2!$A$3,Φύλλο2!D6,IF($H$5=Φύλλο2!$A$11,Φύλλο2!D14,Φύλλο2!D23))</f>
        <v>Vertido de aguas residuales tóxicas/de baja calidad en embalses de agua dulce.</v>
      </c>
      <c r="AC14" s="1197"/>
      <c r="AE14" s="173"/>
      <c r="AF14" s="174"/>
      <c r="AG14" s="173"/>
      <c r="AH14" s="379" t="e">
        <f>IF(Y14=0,"N/A",IF(AA14="N/A","N/A",IF(AB14="N/A","N/A",AVERAGE(AE14:AG14))))</f>
        <v>#DIV/0!</v>
      </c>
      <c r="AI14" s="197" t="e">
        <f t="shared" si="3"/>
        <v>#DIV/0!</v>
      </c>
      <c r="AJ14" s="132"/>
      <c r="AK14" s="174"/>
      <c r="AL14" s="174"/>
      <c r="AM14" s="174"/>
      <c r="AN14" s="76"/>
      <c r="AO14" s="471" t="e">
        <f t="shared" si="9"/>
        <v>#DIV/0!</v>
      </c>
      <c r="AP14" s="197" t="e">
        <f t="shared" si="4"/>
        <v>#DIV/0!</v>
      </c>
      <c r="AQ14" s="366"/>
      <c r="AR14" s="1201"/>
      <c r="AS14" s="1201"/>
      <c r="AT14" s="615"/>
      <c r="AU14" s="431"/>
      <c r="AV14" s="462"/>
      <c r="AW14" s="76"/>
      <c r="AX14" s="76"/>
      <c r="AY14" s="461"/>
      <c r="AZ14" s="132"/>
      <c r="BB14" s="76"/>
      <c r="BC14" s="76"/>
      <c r="BD14" s="76"/>
      <c r="BF14" s="390"/>
      <c r="BG14" s="132"/>
    </row>
    <row r="15" spans="1:59" ht="99.95" customHeight="1" x14ac:dyDescent="0.25">
      <c r="A15" s="68"/>
      <c r="B15" s="68"/>
      <c r="C15" s="1085"/>
      <c r="D15" s="594" t="str">
        <f>IF($H$5=Φύλλο2!$A$3,Φύλλο2!A7,IF($H$5=Φύλλο2!$A$11,Φύλλο2!A15,Φύλλο2!A24))</f>
        <v>Reutilización del efluente tratado para riego/recarga de acuíferos</v>
      </c>
      <c r="E15" s="943" t="s">
        <v>201</v>
      </c>
      <c r="F15" s="989" t="str">
        <f>IF($H$5=Φύλλο2!$A$3,Φύλλο2!C7,IF($H$5=Φύλλο2!$A$11,Φύλλο2!C15,Φύλλο2!C24))</f>
        <v>Efluente de calidad potencialmente inferior, no apto para el riego.</v>
      </c>
      <c r="G15" s="175"/>
      <c r="H15" s="173"/>
      <c r="I15" s="173"/>
      <c r="J15" s="174" t="s">
        <v>202</v>
      </c>
      <c r="K15" s="174" t="s">
        <v>202</v>
      </c>
      <c r="L15" s="174" t="s">
        <v>202</v>
      </c>
      <c r="M15" s="379" t="e">
        <f t="shared" si="5"/>
        <v>#DIV/0!</v>
      </c>
      <c r="N15" s="197" t="e">
        <f t="shared" si="0"/>
        <v>#DIV/0!</v>
      </c>
      <c r="O15" s="122"/>
      <c r="P15" s="173"/>
      <c r="Q15" s="174" t="s">
        <v>202</v>
      </c>
      <c r="R15" s="173"/>
      <c r="S15" s="174" t="s">
        <v>202</v>
      </c>
      <c r="T15" s="1098" t="e">
        <f>IF(M15="N/A","N/A",M15-M15*(AVERAGE(P15,R15)/3))</f>
        <v>#DIV/0!</v>
      </c>
      <c r="U15" s="1098"/>
      <c r="V15" s="472" t="e">
        <f t="shared" si="1"/>
        <v>#DIV/0!</v>
      </c>
      <c r="X15" s="1085"/>
      <c r="Y15" s="1196" t="str">
        <f t="shared" si="7"/>
        <v>Reutilización del efluente tratado para riego/recarga de acuíferos</v>
      </c>
      <c r="Z15" s="1196"/>
      <c r="AA15" s="960" t="str">
        <f t="shared" si="10"/>
        <v>Activo</v>
      </c>
      <c r="AB15" s="1197" t="str">
        <f>IF($H$5=Φύλλο2!$A$3,Φύλλο2!D7,IF($H$5=Φύλλο2!$A$11,Φύλλο2!D15,Φύλλο2!D24))</f>
        <v>El efluente de alta salinidad podría incidir en la producción agrícola y aumentar los riesgos de salud pública.</v>
      </c>
      <c r="AC15" s="1197"/>
      <c r="AE15" s="173"/>
      <c r="AF15" s="174"/>
      <c r="AG15" s="173"/>
      <c r="AH15" s="379" t="e">
        <f t="shared" si="8"/>
        <v>#DIV/0!</v>
      </c>
      <c r="AI15" s="197" t="e">
        <f t="shared" si="3"/>
        <v>#DIV/0!</v>
      </c>
      <c r="AJ15" s="132"/>
      <c r="AK15" s="174"/>
      <c r="AL15" s="174"/>
      <c r="AM15" s="174"/>
      <c r="AN15" s="76"/>
      <c r="AO15" s="471" t="e">
        <f t="shared" si="9"/>
        <v>#DIV/0!</v>
      </c>
      <c r="AP15" s="197" t="e">
        <f t="shared" si="4"/>
        <v>#DIV/0!</v>
      </c>
      <c r="AQ15" s="366"/>
      <c r="AR15" s="1201"/>
      <c r="AS15" s="1201"/>
      <c r="AT15" s="615"/>
      <c r="AU15" s="431"/>
      <c r="AV15" s="462"/>
      <c r="AW15" s="76"/>
      <c r="AX15" s="76"/>
      <c r="AY15" s="461"/>
      <c r="AZ15" s="132"/>
      <c r="BB15" s="76"/>
      <c r="BC15" s="76"/>
      <c r="BD15" s="76"/>
      <c r="BF15" s="390"/>
      <c r="BG15" s="132"/>
    </row>
    <row r="16" spans="1:59" ht="99.95" customHeight="1" x14ac:dyDescent="0.25">
      <c r="A16" s="68"/>
      <c r="B16" s="68"/>
      <c r="C16" s="581"/>
      <c r="D16" s="594" t="str">
        <f>IF($H$5=Φύλλο2!$A$3,Φύλλο2!A8,IF($H$5=Φύλλο2!$A$11,Φύλλο2!A16,Φύλλο2!A25))</f>
        <v>Terrenos para esparcir lodos de depuradora</v>
      </c>
      <c r="E16" s="943" t="s">
        <v>201</v>
      </c>
      <c r="F16" s="989" t="str">
        <f>IF($H$5=Φύλλο2!$A$3,Φύλλο2!C8,IF($H$5=Φύλλο2!$A$11,Φύλλο2!C16,Φύλλο2!C25))</f>
        <v xml:space="preserve">Inexistencia de zonas de esparcimiento de lodos cubiertas por materiales de corrimientos de tierras; perturbaciones operativas. </v>
      </c>
      <c r="G16" s="175"/>
      <c r="H16" s="173"/>
      <c r="I16" s="173"/>
      <c r="J16" s="173"/>
      <c r="K16" s="173"/>
      <c r="L16" s="173"/>
      <c r="M16" s="379" t="e">
        <f t="shared" si="5"/>
        <v>#DIV/0!</v>
      </c>
      <c r="N16" s="197" t="e">
        <f t="shared" si="0"/>
        <v>#DIV/0!</v>
      </c>
      <c r="O16" s="122"/>
      <c r="P16" s="173"/>
      <c r="Q16" s="173"/>
      <c r="R16" s="173"/>
      <c r="S16" s="173"/>
      <c r="T16" s="1098" t="e">
        <f>IF(M16="N/A","N/A",M16-M16*(AVERAGE(P16:S16)/3))</f>
        <v>#DIV/0!</v>
      </c>
      <c r="U16" s="1098"/>
      <c r="V16" s="472" t="e">
        <f t="shared" si="1"/>
        <v>#DIV/0!</v>
      </c>
      <c r="X16" s="1085"/>
      <c r="Y16" s="1196" t="str">
        <f t="shared" si="7"/>
        <v>Terrenos para esparcir lodos de depuradora</v>
      </c>
      <c r="Z16" s="1196"/>
      <c r="AA16" s="960" t="str">
        <f t="shared" si="10"/>
        <v>Activo</v>
      </c>
      <c r="AB16" s="1197" t="str">
        <f>IF($H$5=Φύλλο2!$A$3,Φύλλο2!D8,IF($H$5=Φύλλο2!$A$11,Φύλλο2!D16,Φύλλο2!D25))</f>
        <v>Eliminación insegura de lodos de baja calidad; riesgo de contaminación del suelo y de las aguas subterráneas. Los cambios en la composición del suelo podrían incidir en la idoneidad del terreno para el esparcimiento de lodos.</v>
      </c>
      <c r="AC16" s="1197"/>
      <c r="AE16" s="173"/>
      <c r="AF16" s="174"/>
      <c r="AG16" s="173"/>
      <c r="AH16" s="379" t="e">
        <f t="shared" si="8"/>
        <v>#DIV/0!</v>
      </c>
      <c r="AI16" s="197" t="e">
        <f t="shared" si="3"/>
        <v>#DIV/0!</v>
      </c>
      <c r="AJ16" s="132"/>
      <c r="AK16" s="174"/>
      <c r="AL16" s="174"/>
      <c r="AM16" s="174" t="s">
        <v>202</v>
      </c>
      <c r="AN16" s="76"/>
      <c r="AO16" s="471" t="e">
        <f>IF(AH16="N/A","N/A",AH16-AH16*(AVERAGE(AK16:AL16)/3))</f>
        <v>#DIV/0!</v>
      </c>
      <c r="AP16" s="197" t="e">
        <f t="shared" si="4"/>
        <v>#DIV/0!</v>
      </c>
      <c r="AQ16" s="366"/>
      <c r="AR16" s="614"/>
      <c r="AS16" s="614"/>
      <c r="AT16" s="615"/>
      <c r="AU16" s="431"/>
      <c r="AV16" s="462"/>
      <c r="AW16" s="76"/>
      <c r="AX16" s="76"/>
      <c r="AY16" s="461"/>
      <c r="AZ16" s="132"/>
      <c r="BB16" s="76"/>
      <c r="BC16" s="76"/>
      <c r="BD16" s="76"/>
      <c r="BF16" s="390"/>
      <c r="BG16" s="132"/>
    </row>
    <row r="17" spans="1:59" ht="128.1" customHeight="1" x14ac:dyDescent="0.25">
      <c r="A17" s="177"/>
      <c r="B17" s="177"/>
      <c r="C17" s="1084" t="s">
        <v>203</v>
      </c>
      <c r="D17" s="594" t="str">
        <f>IF($H$5=Φύλλο2!$A$3,Φύλλο2!A9,IF($H$5=Φύλλο2!$A$11,Φύλλο2!A17,Φύλλο2!A26))</f>
        <v>Suministro de energía</v>
      </c>
      <c r="E17" s="943" t="s">
        <v>201</v>
      </c>
      <c r="F17" s="989" t="str">
        <f>IF($H$5=Φύλλο2!$A$3,Φύλλο2!C9,IF($H$5=Φύλλο2!$A$11,Φύλλο2!C17,Φύλλο2!C26))</f>
        <v xml:space="preserve">Las torres de transmisión y los tendidos eléctricos podrían sufrir daños físicos (o incluso desplomarse) si se ven afectados por un corrimiento de tierras. El fallo de un componente de la red podría reducir el suministro de energía y provocar perturbaciones en las operaciones de la instalación que dependen de la energía. </v>
      </c>
      <c r="G17" s="175"/>
      <c r="H17" s="173"/>
      <c r="I17" s="173"/>
      <c r="J17" s="173"/>
      <c r="K17" s="174" t="s">
        <v>202</v>
      </c>
      <c r="L17" s="173"/>
      <c r="M17" s="379" t="e">
        <f t="shared" si="5"/>
        <v>#DIV/0!</v>
      </c>
      <c r="N17" s="197" t="e">
        <f t="shared" si="0"/>
        <v>#DIV/0!</v>
      </c>
      <c r="O17" s="122"/>
      <c r="P17" s="173"/>
      <c r="Q17" s="174" t="s">
        <v>202</v>
      </c>
      <c r="R17" s="173"/>
      <c r="S17" s="173"/>
      <c r="T17" s="1098" t="e">
        <f>IF(M17="N/A","N/A",M17-M17*(AVERAGE(P17:S17)/3))</f>
        <v>#DIV/0!</v>
      </c>
      <c r="U17" s="1098"/>
      <c r="V17" s="472" t="e">
        <f t="shared" si="1"/>
        <v>#DIV/0!</v>
      </c>
      <c r="X17" s="1262" t="s">
        <v>203</v>
      </c>
      <c r="Y17" s="1196" t="str">
        <f t="shared" si="7"/>
        <v>Suministro de energía</v>
      </c>
      <c r="Z17" s="1196"/>
      <c r="AA17" s="960" t="str">
        <f t="shared" si="10"/>
        <v>Activo</v>
      </c>
      <c r="AB17" s="1197" t="str">
        <f>IF($H$5=Φύλλο2!$A$3,Φύλλο2!D9,IF($H$5=Φύλλο2!$A$11,Φύλλο2!D17,Φύλλο2!D26))</f>
        <v>La intrusión de agua marina en los acuíferos o en las aguas superficiales reduce la disponibilidad de agua dulce, lo que provoca un aumento de los precios de la energía.</v>
      </c>
      <c r="AC17" s="1197"/>
      <c r="AE17" s="173"/>
      <c r="AF17" s="174" t="s">
        <v>202</v>
      </c>
      <c r="AG17" s="174" t="s">
        <v>202</v>
      </c>
      <c r="AH17" s="379" t="e">
        <f t="shared" si="8"/>
        <v>#DIV/0!</v>
      </c>
      <c r="AI17" s="197" t="e">
        <f t="shared" si="3"/>
        <v>#DIV/0!</v>
      </c>
      <c r="AJ17" s="132"/>
      <c r="AK17" s="174"/>
      <c r="AL17" s="174" t="s">
        <v>202</v>
      </c>
      <c r="AM17" s="174" t="s">
        <v>202</v>
      </c>
      <c r="AN17" s="76"/>
      <c r="AO17" s="471" t="e">
        <f>IF(AH17="N/A","N/A",AH17-AH17*(AVERAGE(AK17)/3))</f>
        <v>#DIV/0!</v>
      </c>
      <c r="AP17" s="197" t="e">
        <f t="shared" si="4"/>
        <v>#DIV/0!</v>
      </c>
      <c r="AQ17" s="366"/>
      <c r="AR17" s="1201"/>
      <c r="AS17" s="1201"/>
      <c r="AT17" s="615"/>
      <c r="AU17" s="431"/>
      <c r="AV17" s="462"/>
      <c r="AW17" s="76"/>
      <c r="AX17" s="76"/>
      <c r="AY17" s="461"/>
      <c r="AZ17" s="132"/>
      <c r="BB17" s="76"/>
      <c r="BC17" s="76"/>
      <c r="BD17" s="76"/>
      <c r="BF17" s="390"/>
      <c r="BG17" s="132"/>
    </row>
    <row r="18" spans="1:59" ht="99.95" customHeight="1" x14ac:dyDescent="0.25">
      <c r="A18" s="178"/>
      <c r="B18" s="178"/>
      <c r="C18" s="1261"/>
      <c r="D18" s="594" t="str">
        <f>IF($H$5=Φύλλο2!$A$3,Φύλλο2!A10,IF($H$5=Φύλλο2!$A$11,Φύλλο2!A18,Φύλλο2!A27))</f>
        <v>Conexiones por carretera</v>
      </c>
      <c r="E18" s="949" t="s">
        <v>201</v>
      </c>
      <c r="F18" s="990" t="str">
        <f>IF($H$5=Φύλλο2!$A$3,Φύλλο2!C10,IF($H$5=Φύλλο2!$A$11,Φύλλο2!C18,Φύλλο2!C27))</f>
        <v xml:space="preserve">Bloqueos y daños en las carreteras. Restricciones o corte del acceso a la planta. </v>
      </c>
      <c r="G18" s="175"/>
      <c r="H18" s="173"/>
      <c r="I18" s="173"/>
      <c r="J18" s="173"/>
      <c r="K18" s="174" t="s">
        <v>202</v>
      </c>
      <c r="L18" s="173"/>
      <c r="M18" s="379" t="e">
        <f>IF(D18=0,"N/A",IF(E18="N/A","N/A",IF(F18="N/A","N/A",AVERAGE(H18:L18))))</f>
        <v>#DIV/0!</v>
      </c>
      <c r="N18" s="197" t="e">
        <f t="shared" si="0"/>
        <v>#DIV/0!</v>
      </c>
      <c r="O18" s="122"/>
      <c r="P18" s="173"/>
      <c r="Q18" s="174" t="s">
        <v>202</v>
      </c>
      <c r="R18" s="173"/>
      <c r="S18" s="173"/>
      <c r="T18" s="1098" t="e">
        <f t="shared" si="6"/>
        <v>#DIV/0!</v>
      </c>
      <c r="U18" s="1098"/>
      <c r="V18" s="472" t="e">
        <f t="shared" si="1"/>
        <v>#DIV/0!</v>
      </c>
      <c r="X18" s="1262"/>
      <c r="Y18" s="1196" t="str">
        <f t="shared" si="7"/>
        <v>Conexiones por carretera</v>
      </c>
      <c r="Z18" s="1196"/>
      <c r="AA18" s="960" t="str">
        <f t="shared" si="10"/>
        <v>Activo</v>
      </c>
      <c r="AB18" s="1197" t="str">
        <f>IF($H$5=Φύλλο2!$A$3,Φύλλο2!D10,IF($H$5=Φύλλο2!$A$11,Φύλλο2!D18,Φύλλο2!D27))</f>
        <v xml:space="preserve">La intrusión de agua marina puede reducir las propiedades químicas y mecánicas del suelo, y aumentar el riesgo de fallos en carreteras por subsidencia o erosión. </v>
      </c>
      <c r="AC18" s="1197"/>
      <c r="AE18" s="173"/>
      <c r="AF18" s="174" t="s">
        <v>202</v>
      </c>
      <c r="AG18" s="174" t="s">
        <v>202</v>
      </c>
      <c r="AH18" s="379" t="e">
        <f t="shared" si="8"/>
        <v>#DIV/0!</v>
      </c>
      <c r="AI18" s="197" t="e">
        <f t="shared" si="3"/>
        <v>#DIV/0!</v>
      </c>
      <c r="AJ18" s="132"/>
      <c r="AK18" s="174"/>
      <c r="AL18" s="174" t="s">
        <v>202</v>
      </c>
      <c r="AM18" s="174" t="s">
        <v>202</v>
      </c>
      <c r="AN18" s="76"/>
      <c r="AO18" s="471" t="e">
        <f>IF(AH18="N/A","N/A",AH18-AH18*(AVERAGE(AK18)/3))</f>
        <v>#DIV/0!</v>
      </c>
      <c r="AP18" s="197" t="e">
        <f t="shared" si="4"/>
        <v>#DIV/0!</v>
      </c>
      <c r="AQ18" s="366"/>
      <c r="AR18" s="1201"/>
      <c r="AS18" s="1201"/>
      <c r="AT18" s="615"/>
      <c r="AU18" s="431"/>
      <c r="AV18" s="462"/>
      <c r="AW18" s="76"/>
      <c r="AX18" s="76"/>
      <c r="AY18" s="461"/>
      <c r="AZ18" s="132"/>
      <c r="BB18" s="76"/>
      <c r="BC18" s="76"/>
      <c r="BD18" s="76"/>
      <c r="BF18" s="390"/>
      <c r="BG18" s="132"/>
    </row>
    <row r="19" spans="1:59" ht="99.95" customHeight="1" x14ac:dyDescent="0.25">
      <c r="A19" s="178"/>
      <c r="B19" s="178"/>
      <c r="C19" s="78"/>
      <c r="D19" s="731"/>
      <c r="E19" s="460"/>
      <c r="F19" s="732"/>
      <c r="G19" s="176"/>
      <c r="H19" s="462"/>
      <c r="I19" s="76"/>
      <c r="J19" s="462"/>
      <c r="K19" s="462"/>
      <c r="L19" s="462"/>
      <c r="M19" s="461"/>
      <c r="N19" s="132"/>
      <c r="O19" s="122"/>
      <c r="P19" s="462"/>
      <c r="Q19" s="462"/>
      <c r="R19" s="462"/>
      <c r="S19" s="462"/>
      <c r="T19" s="1248"/>
      <c r="U19" s="1248"/>
      <c r="V19" s="132"/>
      <c r="Y19" s="1249"/>
      <c r="Z19" s="1249"/>
      <c r="AA19" s="209"/>
      <c r="AB19" s="1260"/>
      <c r="AC19" s="1260"/>
      <c r="AE19" s="462"/>
      <c r="AF19" s="76"/>
      <c r="AG19" s="76"/>
      <c r="AH19" s="461"/>
      <c r="AI19" s="132"/>
      <c r="AJ19" s="132"/>
      <c r="AK19" s="76"/>
      <c r="AL19" s="76"/>
      <c r="AM19" s="76"/>
      <c r="AN19" s="76"/>
      <c r="AO19" s="390"/>
      <c r="AP19" s="132"/>
      <c r="AQ19" s="366"/>
    </row>
    <row r="20" spans="1:59" ht="99.95" customHeight="1" x14ac:dyDescent="0.25">
      <c r="A20" s="178"/>
      <c r="B20" s="178"/>
      <c r="C20" s="78"/>
      <c r="D20" s="733"/>
      <c r="E20" s="460"/>
      <c r="F20" s="732"/>
      <c r="G20" s="175"/>
      <c r="H20" s="462"/>
      <c r="I20" s="76"/>
      <c r="J20" s="462"/>
      <c r="K20" s="462"/>
      <c r="L20" s="462"/>
      <c r="M20" s="461"/>
      <c r="N20" s="132"/>
      <c r="O20" s="122"/>
      <c r="P20" s="462"/>
      <c r="Q20" s="462"/>
      <c r="R20" s="462"/>
      <c r="S20" s="462"/>
      <c r="T20" s="1248"/>
      <c r="U20" s="1248"/>
      <c r="V20" s="132"/>
      <c r="Y20" s="1249"/>
      <c r="Z20" s="1249"/>
      <c r="AA20" s="209"/>
      <c r="AB20" s="1250"/>
      <c r="AC20" s="1250"/>
      <c r="AE20" s="462"/>
      <c r="AF20" s="76"/>
      <c r="AG20" s="76"/>
      <c r="AH20" s="461"/>
      <c r="AI20" s="132"/>
      <c r="AJ20" s="132"/>
      <c r="AK20" s="76"/>
      <c r="AL20" s="76"/>
      <c r="AM20" s="76"/>
      <c r="AN20" s="76"/>
      <c r="AO20" s="390"/>
      <c r="AP20" s="132"/>
      <c r="AQ20" s="366"/>
    </row>
    <row r="21" spans="1:59" ht="99.95" customHeight="1" x14ac:dyDescent="0.25">
      <c r="C21" s="78"/>
      <c r="D21" s="733"/>
      <c r="E21" s="460"/>
      <c r="F21" s="732"/>
      <c r="G21" s="175"/>
      <c r="H21" s="462"/>
      <c r="I21" s="76"/>
      <c r="J21" s="76"/>
      <c r="K21" s="462"/>
      <c r="L21" s="462"/>
      <c r="M21" s="461"/>
      <c r="N21" s="132"/>
      <c r="O21" s="122"/>
      <c r="P21" s="462"/>
      <c r="Q21" s="462"/>
      <c r="R21" s="462"/>
      <c r="S21" s="462"/>
      <c r="T21" s="1248"/>
      <c r="U21" s="1248"/>
      <c r="V21" s="132"/>
      <c r="Y21" s="1249"/>
      <c r="Z21" s="1249"/>
      <c r="AA21" s="209"/>
      <c r="AB21" s="1250"/>
      <c r="AC21" s="1250"/>
      <c r="AE21" s="462" t="e">
        <f>IF(D12=0,"N/A",IF(E12="N/A","N/A",IF(F12="N/A","N/A",AVERAGE(H12:L12))))</f>
        <v>#DIV/0!</v>
      </c>
      <c r="AF21" s="76"/>
      <c r="AG21" s="76"/>
      <c r="AH21" s="461"/>
      <c r="AI21" s="132"/>
      <c r="AJ21" s="132"/>
      <c r="AK21" s="76"/>
      <c r="AL21" s="76"/>
      <c r="AM21" s="76"/>
      <c r="AN21" s="76"/>
      <c r="AO21" s="390"/>
      <c r="AP21" s="132"/>
      <c r="AQ21" s="366"/>
    </row>
    <row r="22" spans="1:59" x14ac:dyDescent="0.25">
      <c r="K22" s="734"/>
      <c r="L22" s="734"/>
      <c r="M22" s="734"/>
    </row>
    <row r="23" spans="1:59" ht="27" customHeight="1" x14ac:dyDescent="0.25">
      <c r="I23" s="735"/>
      <c r="J23" s="735"/>
      <c r="K23" s="735"/>
      <c r="L23" s="735"/>
      <c r="M23" s="735"/>
    </row>
    <row r="24" spans="1:59" ht="33.75" customHeight="1" x14ac:dyDescent="0.3">
      <c r="D24" s="1258"/>
      <c r="E24" s="1258"/>
      <c r="F24" s="8"/>
      <c r="H24" s="736"/>
      <c r="I24" s="736"/>
      <c r="J24" s="736"/>
      <c r="K24" s="1259"/>
      <c r="L24" s="1259"/>
      <c r="M24" s="1259"/>
      <c r="P24" s="737"/>
      <c r="Q24" s="737"/>
      <c r="R24" s="737"/>
      <c r="S24" s="736"/>
      <c r="T24" s="12"/>
      <c r="U24" s="12"/>
      <c r="V24" s="1259"/>
      <c r="W24" s="1259"/>
      <c r="X24" s="1259"/>
      <c r="Y24" s="1259"/>
      <c r="Z24" s="458"/>
      <c r="AA24" s="458"/>
      <c r="AB24" s="169"/>
      <c r="AC24" s="169"/>
      <c r="AE24" s="736"/>
      <c r="AF24" s="736"/>
      <c r="AG24" s="736"/>
      <c r="AH24" s="1259"/>
      <c r="AI24" s="1259"/>
      <c r="AJ24" s="458"/>
      <c r="AP24" s="195"/>
      <c r="AQ24" s="179"/>
    </row>
    <row r="25" spans="1:59" ht="66" customHeight="1" x14ac:dyDescent="0.25">
      <c r="D25" s="1253"/>
      <c r="E25" s="1253"/>
      <c r="F25" s="1253"/>
      <c r="H25" s="738"/>
      <c r="I25" s="738"/>
      <c r="J25" s="738"/>
      <c r="K25" s="589"/>
      <c r="L25" s="589"/>
      <c r="M25" s="589"/>
      <c r="P25" s="1253"/>
      <c r="Q25" s="1253"/>
      <c r="R25" s="1253"/>
      <c r="S25" s="610"/>
      <c r="T25" s="85"/>
      <c r="U25" s="85"/>
      <c r="V25" s="1254"/>
      <c r="W25" s="1254"/>
      <c r="X25" s="589"/>
      <c r="Y25" s="589"/>
      <c r="Z25" s="610"/>
      <c r="AA25" s="610"/>
      <c r="AB25" s="1255"/>
      <c r="AC25" s="1255"/>
      <c r="AD25" s="1255"/>
      <c r="AE25" s="738"/>
      <c r="AF25" s="738"/>
      <c r="AG25" s="738"/>
      <c r="AH25" s="589"/>
      <c r="AI25" s="589"/>
      <c r="AJ25" s="589"/>
      <c r="AO25" s="195"/>
      <c r="AP25" s="179"/>
      <c r="AQ25" s="179"/>
    </row>
    <row r="26" spans="1:59" ht="59.25" customHeight="1" x14ac:dyDescent="0.25">
      <c r="D26" s="1256"/>
      <c r="E26" s="1256"/>
      <c r="F26" s="463"/>
      <c r="H26" s="365"/>
      <c r="I26" s="365"/>
      <c r="J26" s="365"/>
      <c r="K26" s="365"/>
      <c r="L26" s="365"/>
      <c r="M26" s="365"/>
      <c r="P26" s="739"/>
      <c r="Q26" s="1205"/>
      <c r="R26" s="1205"/>
      <c r="S26" s="487"/>
      <c r="T26" s="740"/>
      <c r="U26" s="740"/>
      <c r="V26" s="1257"/>
      <c r="W26" s="1257"/>
      <c r="X26" s="365"/>
      <c r="Y26" s="365"/>
      <c r="Z26" s="365"/>
      <c r="AA26" s="365"/>
      <c r="AB26" s="739"/>
      <c r="AC26" s="1205"/>
      <c r="AD26" s="1205"/>
      <c r="AE26" s="365"/>
      <c r="AF26" s="365"/>
      <c r="AG26" s="365"/>
      <c r="AH26" s="365"/>
      <c r="AI26" s="365"/>
      <c r="AJ26" s="365"/>
      <c r="AO26" s="195"/>
      <c r="AP26" s="179"/>
      <c r="AQ26" s="179"/>
    </row>
    <row r="27" spans="1:59" ht="69" customHeight="1" x14ac:dyDescent="0.25">
      <c r="D27" s="1251"/>
      <c r="E27" s="1251"/>
      <c r="F27" s="741"/>
      <c r="G27" s="65"/>
      <c r="H27" s="742"/>
      <c r="I27" s="742"/>
      <c r="J27" s="742"/>
      <c r="K27" s="743"/>
      <c r="L27" s="743"/>
      <c r="M27" s="742"/>
      <c r="N27" s="609"/>
      <c r="O27" s="127"/>
      <c r="P27" s="296"/>
      <c r="Q27" s="1252"/>
      <c r="R27" s="1252"/>
      <c r="S27" s="744"/>
      <c r="T27" s="745"/>
      <c r="U27" s="746"/>
      <c r="V27" s="1131"/>
      <c r="W27" s="1131"/>
      <c r="X27" s="122"/>
      <c r="Y27" s="132"/>
      <c r="Z27" s="132"/>
      <c r="AA27" s="132"/>
      <c r="AB27" s="296"/>
      <c r="AC27" s="1250"/>
      <c r="AD27" s="1250"/>
      <c r="AE27" s="747"/>
      <c r="AF27" s="747"/>
      <c r="AG27" s="748"/>
      <c r="AH27" s="122"/>
      <c r="AI27" s="132"/>
      <c r="AJ27" s="132"/>
      <c r="AO27" s="195"/>
      <c r="AP27" s="179"/>
      <c r="AQ27" s="179"/>
    </row>
    <row r="28" spans="1:59" ht="57" customHeight="1" x14ac:dyDescent="0.25">
      <c r="C28" s="68"/>
      <c r="D28" s="1251"/>
      <c r="E28" s="1251"/>
      <c r="F28" s="741"/>
      <c r="G28" s="65"/>
      <c r="H28" s="749"/>
      <c r="I28" s="742"/>
      <c r="J28" s="742"/>
      <c r="K28" s="743"/>
      <c r="L28" s="743"/>
      <c r="M28" s="742"/>
      <c r="N28" s="734"/>
      <c r="O28" s="127"/>
      <c r="P28" s="296"/>
      <c r="Q28" s="1252"/>
      <c r="R28" s="1252"/>
      <c r="S28" s="744"/>
      <c r="T28" s="745"/>
      <c r="U28" s="746"/>
      <c r="V28" s="1131"/>
      <c r="W28" s="1131"/>
      <c r="X28" s="122"/>
      <c r="Y28" s="132"/>
      <c r="Z28" s="132"/>
      <c r="AA28" s="132"/>
      <c r="AB28" s="296"/>
      <c r="AC28" s="1250"/>
      <c r="AD28" s="1250"/>
      <c r="AE28" s="747"/>
      <c r="AF28" s="747"/>
      <c r="AG28" s="748"/>
      <c r="AH28" s="122"/>
      <c r="AI28" s="132"/>
      <c r="AJ28" s="132"/>
      <c r="AO28" s="195"/>
      <c r="AP28" s="179"/>
      <c r="AQ28" s="179"/>
    </row>
    <row r="29" spans="1:59" ht="75" customHeight="1" x14ac:dyDescent="0.25">
      <c r="C29" s="152"/>
      <c r="D29" s="1251"/>
      <c r="E29" s="1251"/>
      <c r="F29" s="741"/>
      <c r="H29" s="750"/>
      <c r="I29" s="750"/>
      <c r="J29" s="742"/>
      <c r="K29" s="743"/>
      <c r="L29" s="743"/>
      <c r="M29" s="742"/>
      <c r="N29" s="185"/>
      <c r="O29" s="185"/>
      <c r="P29" s="296"/>
      <c r="Q29" s="1249"/>
      <c r="R29" s="1249"/>
      <c r="S29" s="751"/>
      <c r="T29" s="747"/>
      <c r="U29" s="752"/>
      <c r="V29" s="1131"/>
      <c r="W29" s="1131"/>
      <c r="X29" s="122"/>
      <c r="Y29" s="747"/>
      <c r="Z29" s="132"/>
      <c r="AA29" s="132"/>
      <c r="AB29" s="296"/>
      <c r="AC29" s="1250"/>
      <c r="AD29" s="1250"/>
      <c r="AE29" s="751"/>
      <c r="AF29" s="752"/>
      <c r="AG29" s="748"/>
      <c r="AH29" s="122"/>
      <c r="AI29" s="132"/>
      <c r="AJ29" s="132"/>
      <c r="AO29" s="195"/>
      <c r="AP29" s="179"/>
      <c r="AQ29" s="179"/>
    </row>
    <row r="30" spans="1:59" ht="48.95" customHeight="1" x14ac:dyDescent="0.25">
      <c r="D30" s="459"/>
      <c r="E30" s="460"/>
      <c r="F30" s="431"/>
      <c r="G30" s="175"/>
      <c r="H30" s="76"/>
      <c r="I30" s="76"/>
      <c r="J30" s="76"/>
      <c r="K30" s="76"/>
      <c r="L30" s="76"/>
      <c r="M30" s="461"/>
      <c r="N30" s="132"/>
      <c r="O30" s="122"/>
      <c r="P30" s="76"/>
      <c r="Q30" s="462"/>
      <c r="R30" s="462"/>
      <c r="S30" s="462"/>
      <c r="T30" s="76"/>
      <c r="U30" s="390"/>
      <c r="V30" s="753"/>
    </row>
    <row r="31" spans="1:59" ht="48.95" customHeight="1" x14ac:dyDescent="0.25">
      <c r="D31" s="459"/>
      <c r="E31" s="460"/>
      <c r="F31" s="431"/>
      <c r="G31" s="175"/>
      <c r="H31" s="76"/>
      <c r="I31" s="76"/>
      <c r="J31" s="76"/>
      <c r="K31" s="76"/>
      <c r="L31" s="76"/>
      <c r="M31" s="461"/>
      <c r="N31" s="132"/>
      <c r="O31" s="122"/>
      <c r="P31" s="76"/>
      <c r="Q31" s="462"/>
      <c r="R31" s="462"/>
      <c r="S31" s="462"/>
      <c r="T31" s="76"/>
      <c r="U31" s="390"/>
      <c r="V31" s="132"/>
    </row>
    <row r="32" spans="1:59" ht="48.95" customHeight="1" x14ac:dyDescent="0.25">
      <c r="D32" s="459"/>
      <c r="E32" s="460"/>
      <c r="F32" s="431"/>
      <c r="G32" s="175"/>
      <c r="H32" s="76"/>
      <c r="I32" s="76"/>
      <c r="J32" s="76"/>
      <c r="K32" s="76"/>
      <c r="L32" s="76"/>
      <c r="M32" s="461"/>
      <c r="N32" s="132"/>
      <c r="O32" s="122"/>
      <c r="P32" s="76"/>
      <c r="Q32" s="462"/>
      <c r="R32" s="462"/>
      <c r="S32" s="462"/>
      <c r="T32" s="76"/>
      <c r="U32" s="467"/>
      <c r="V32" s="132"/>
    </row>
    <row r="33" spans="4:60" ht="48.95" customHeight="1" x14ac:dyDescent="0.25">
      <c r="D33" s="459"/>
      <c r="E33" s="460"/>
      <c r="F33" s="431"/>
      <c r="G33" s="176"/>
      <c r="H33" s="76"/>
      <c r="I33" s="76"/>
      <c r="J33" s="76"/>
      <c r="K33" s="76"/>
      <c r="L33" s="76"/>
      <c r="M33" s="461"/>
      <c r="N33" s="132"/>
      <c r="O33" s="122"/>
      <c r="P33" s="76"/>
      <c r="Q33" s="462"/>
      <c r="R33" s="462"/>
      <c r="S33" s="462"/>
      <c r="T33" s="76"/>
      <c r="U33" s="390"/>
      <c r="V33" s="132"/>
    </row>
    <row r="34" spans="4:60" ht="48.95" customHeight="1" x14ac:dyDescent="0.25">
      <c r="D34" s="459"/>
      <c r="E34" s="460"/>
      <c r="F34" s="431"/>
      <c r="G34" s="175"/>
      <c r="H34" s="76"/>
      <c r="I34" s="76"/>
      <c r="J34" s="76"/>
      <c r="K34" s="76"/>
      <c r="L34" s="76"/>
      <c r="M34" s="461"/>
      <c r="N34" s="132"/>
      <c r="O34" s="122"/>
      <c r="P34" s="76"/>
      <c r="Q34" s="76"/>
      <c r="R34" s="76"/>
      <c r="S34" s="462"/>
      <c r="T34" s="76"/>
      <c r="U34" s="390"/>
      <c r="V34" s="132"/>
    </row>
    <row r="35" spans="4:60" ht="48.95" customHeight="1" x14ac:dyDescent="0.25">
      <c r="D35" s="459"/>
      <c r="E35" s="460"/>
      <c r="F35" s="431"/>
      <c r="G35" s="175"/>
      <c r="H35" s="76"/>
      <c r="I35" s="76"/>
      <c r="J35" s="76"/>
      <c r="K35" s="241"/>
      <c r="L35" s="241"/>
      <c r="M35" s="461"/>
      <c r="N35" s="132"/>
      <c r="O35" s="122"/>
      <c r="P35" s="76"/>
      <c r="Q35" s="76"/>
      <c r="R35" s="76"/>
      <c r="S35" s="462"/>
      <c r="T35" s="76"/>
      <c r="U35" s="390"/>
      <c r="V35" s="132"/>
    </row>
    <row r="36" spans="4:60" ht="48.95" customHeight="1" x14ac:dyDescent="0.25">
      <c r="D36" s="459"/>
      <c r="E36" s="460"/>
      <c r="F36" s="431"/>
      <c r="G36" s="175"/>
      <c r="H36" s="76"/>
      <c r="I36" s="76"/>
      <c r="J36" s="241"/>
      <c r="K36" s="241"/>
      <c r="L36" s="241"/>
      <c r="M36" s="461"/>
      <c r="N36" s="132"/>
      <c r="O36" s="122"/>
      <c r="P36" s="76"/>
      <c r="Q36" s="76"/>
      <c r="R36" s="76"/>
      <c r="S36" s="462"/>
      <c r="T36" s="76"/>
      <c r="U36" s="390"/>
      <c r="V36" s="132"/>
    </row>
    <row r="37" spans="4:60" ht="48.95" customHeight="1" x14ac:dyDescent="0.25">
      <c r="D37" s="459"/>
      <c r="E37" s="460"/>
      <c r="F37" s="431"/>
      <c r="G37" s="175"/>
      <c r="H37" s="76"/>
      <c r="I37" s="76"/>
      <c r="J37" s="241"/>
      <c r="K37" s="241"/>
      <c r="L37" s="241"/>
      <c r="M37" s="461"/>
      <c r="N37" s="132"/>
      <c r="O37" s="122"/>
      <c r="P37" s="76"/>
      <c r="Q37" s="76"/>
      <c r="R37" s="76"/>
      <c r="S37" s="462"/>
      <c r="T37" s="76"/>
      <c r="U37" s="390"/>
      <c r="V37" s="132"/>
    </row>
    <row r="38" spans="4:60" ht="48.95" customHeight="1" x14ac:dyDescent="0.25">
      <c r="D38" s="459"/>
      <c r="E38" s="460"/>
      <c r="F38" s="431"/>
      <c r="H38" s="76"/>
      <c r="I38" s="76"/>
      <c r="J38" s="241"/>
      <c r="K38" s="76"/>
      <c r="L38" s="76"/>
      <c r="M38" s="461"/>
      <c r="N38" s="132"/>
      <c r="P38" s="76"/>
      <c r="Q38" s="76"/>
      <c r="R38" s="76"/>
      <c r="S38" s="462"/>
      <c r="U38" s="390"/>
      <c r="V38" s="132"/>
    </row>
    <row r="39" spans="4:60" ht="48.95" customHeight="1" x14ac:dyDescent="0.25">
      <c r="D39" s="459"/>
      <c r="E39" s="460"/>
      <c r="F39" s="431"/>
      <c r="H39" s="76"/>
      <c r="I39" s="76"/>
      <c r="J39" s="241"/>
      <c r="K39" s="76"/>
      <c r="L39" s="76"/>
      <c r="M39" s="461"/>
      <c r="N39" s="132"/>
      <c r="P39" s="76"/>
      <c r="Q39" s="76"/>
      <c r="R39" s="76"/>
      <c r="S39" s="462"/>
      <c r="U39" s="390"/>
      <c r="V39" s="132"/>
    </row>
    <row r="40" spans="4:60" ht="48.95" customHeight="1" x14ac:dyDescent="0.25">
      <c r="D40" s="459"/>
      <c r="E40" s="460"/>
      <c r="F40" s="431"/>
      <c r="H40" s="76"/>
      <c r="I40" s="76"/>
      <c r="J40" s="241"/>
      <c r="K40" s="76"/>
      <c r="L40" s="76"/>
      <c r="M40" s="461"/>
      <c r="N40" s="132"/>
      <c r="P40" s="76"/>
      <c r="Q40" s="76"/>
      <c r="R40" s="76"/>
      <c r="S40" s="462"/>
      <c r="U40" s="390"/>
      <c r="V40" s="132"/>
    </row>
    <row r="41" spans="4:60" ht="48.95" customHeight="1" x14ac:dyDescent="0.25">
      <c r="D41" s="459"/>
      <c r="E41" s="460"/>
      <c r="F41" s="431"/>
      <c r="H41" s="76"/>
      <c r="I41" s="76"/>
      <c r="J41" s="241"/>
      <c r="K41" s="76"/>
      <c r="L41" s="76"/>
      <c r="M41" s="461"/>
      <c r="N41" s="132"/>
      <c r="P41" s="76"/>
      <c r="Q41" s="462"/>
      <c r="R41" s="462"/>
      <c r="S41" s="462"/>
      <c r="U41" s="390"/>
      <c r="V41" s="132"/>
    </row>
    <row r="42" spans="4:60" ht="48.95" customHeight="1" x14ac:dyDescent="0.25">
      <c r="D42" s="459"/>
      <c r="E42" s="460"/>
      <c r="F42" s="431"/>
      <c r="H42" s="76"/>
      <c r="I42" s="76"/>
      <c r="J42" s="241"/>
      <c r="K42" s="76"/>
      <c r="L42" s="76"/>
      <c r="M42" s="461"/>
      <c r="N42" s="132"/>
      <c r="P42" s="76"/>
      <c r="Q42" s="462"/>
      <c r="R42" s="462"/>
      <c r="S42" s="462"/>
      <c r="U42" s="390"/>
      <c r="V42" s="132"/>
    </row>
    <row r="43" spans="4:60" ht="48.95" customHeight="1" x14ac:dyDescent="0.25">
      <c r="D43" s="459"/>
      <c r="E43" s="460"/>
      <c r="F43" s="431"/>
      <c r="H43" s="76"/>
      <c r="I43" s="241"/>
      <c r="J43" s="76"/>
      <c r="K43" s="76"/>
      <c r="L43" s="76"/>
      <c r="M43" s="461"/>
      <c r="N43" s="132"/>
      <c r="P43" s="76"/>
      <c r="Q43" s="462"/>
      <c r="R43" s="462"/>
      <c r="S43" s="462"/>
      <c r="U43" s="390"/>
      <c r="V43" s="132"/>
      <c r="W43" s="754"/>
      <c r="X43" s="754"/>
      <c r="Y43" s="754"/>
      <c r="Z43" s="754"/>
      <c r="AA43" s="754"/>
      <c r="AB43" s="754"/>
      <c r="AC43" s="754"/>
      <c r="AD43" s="754"/>
    </row>
    <row r="44" spans="4:60" s="87" customFormat="1" ht="48.95" customHeight="1" x14ac:dyDescent="0.25">
      <c r="D44" s="348"/>
      <c r="E44" s="349"/>
      <c r="F44" s="21"/>
      <c r="G44" s="358"/>
      <c r="H44" s="358"/>
      <c r="M44" s="328"/>
      <c r="N44" s="328"/>
      <c r="P44" s="328"/>
      <c r="Q44" s="328"/>
      <c r="R44" s="328"/>
      <c r="S44" s="328"/>
      <c r="AD44" s="39"/>
      <c r="AI44" s="328"/>
      <c r="AJ44" s="162"/>
      <c r="AQ44" s="195"/>
      <c r="AR44" s="39"/>
      <c r="AS44" s="39"/>
      <c r="AT44" s="65"/>
      <c r="AU44" s="39"/>
      <c r="AV44" s="39"/>
      <c r="AW44" s="39"/>
      <c r="AX44" s="39"/>
      <c r="AY44" s="39"/>
      <c r="AZ44" s="39"/>
      <c r="BA44" s="39"/>
      <c r="BB44" s="39"/>
      <c r="BC44" s="39"/>
      <c r="BD44" s="39"/>
      <c r="BE44" s="39"/>
      <c r="BF44" s="39"/>
      <c r="BG44" s="39"/>
      <c r="BH44" s="39"/>
    </row>
    <row r="45" spans="4:60" s="87" customFormat="1" ht="48.95" customHeight="1" x14ac:dyDescent="0.25">
      <c r="D45" s="348"/>
      <c r="E45" s="349"/>
      <c r="F45" s="21"/>
      <c r="G45" s="358"/>
      <c r="H45" s="358"/>
      <c r="M45" s="328"/>
      <c r="N45" s="328"/>
      <c r="P45" s="328"/>
      <c r="Q45" s="328"/>
      <c r="R45" s="328"/>
      <c r="S45" s="328"/>
      <c r="AD45" s="39"/>
      <c r="AI45" s="328"/>
      <c r="AJ45" s="162"/>
      <c r="AQ45" s="195"/>
      <c r="AR45" s="39"/>
      <c r="AS45" s="39"/>
      <c r="AT45" s="65"/>
      <c r="AU45" s="39"/>
      <c r="AV45" s="39"/>
      <c r="AW45" s="39"/>
      <c r="AX45" s="39"/>
      <c r="AY45" s="39"/>
      <c r="AZ45" s="39"/>
      <c r="BA45" s="39"/>
      <c r="BB45" s="39"/>
      <c r="BC45" s="39"/>
      <c r="BD45" s="39"/>
      <c r="BE45" s="39"/>
      <c r="BF45" s="39"/>
      <c r="BG45" s="39"/>
      <c r="BH45" s="39"/>
    </row>
    <row r="46" spans="4:60" s="87" customFormat="1" ht="48.95" customHeight="1" x14ac:dyDescent="0.25">
      <c r="D46" s="359"/>
      <c r="E46" s="360"/>
      <c r="F46" s="361"/>
      <c r="G46" s="358"/>
      <c r="H46" s="358"/>
      <c r="M46" s="328"/>
      <c r="N46" s="328"/>
      <c r="P46" s="328"/>
      <c r="Q46" s="328"/>
      <c r="R46" s="328"/>
      <c r="S46" s="328"/>
      <c r="AD46" s="39"/>
      <c r="AI46" s="328"/>
      <c r="AJ46" s="162"/>
      <c r="AQ46" s="195"/>
      <c r="AR46" s="39"/>
      <c r="AS46" s="39"/>
      <c r="AT46" s="65"/>
      <c r="AU46" s="39"/>
      <c r="AV46" s="39"/>
      <c r="AW46" s="39"/>
      <c r="AX46" s="39"/>
      <c r="AY46" s="39"/>
      <c r="AZ46" s="39"/>
      <c r="BA46" s="39"/>
      <c r="BB46" s="39"/>
      <c r="BC46" s="39"/>
      <c r="BD46" s="39"/>
      <c r="BE46" s="39"/>
      <c r="BF46" s="39"/>
      <c r="BG46" s="39"/>
      <c r="BH46" s="39"/>
    </row>
    <row r="47" spans="4:60" s="87" customFormat="1" ht="48.95" customHeight="1" x14ac:dyDescent="0.25">
      <c r="D47" s="359"/>
      <c r="E47" s="360"/>
      <c r="F47" s="361"/>
      <c r="M47" s="328"/>
      <c r="N47" s="328"/>
      <c r="P47" s="328"/>
      <c r="Q47" s="328"/>
      <c r="R47" s="328"/>
      <c r="S47" s="328"/>
      <c r="AD47" s="39"/>
      <c r="AI47" s="328"/>
      <c r="AJ47" s="162"/>
      <c r="AQ47" s="195"/>
      <c r="AR47" s="39"/>
      <c r="AS47" s="39"/>
      <c r="AT47" s="65"/>
      <c r="AU47" s="39"/>
      <c r="AV47" s="39"/>
      <c r="AW47" s="39"/>
      <c r="AX47" s="39"/>
      <c r="AY47" s="39"/>
      <c r="AZ47" s="39"/>
      <c r="BA47" s="39"/>
      <c r="BB47" s="39"/>
      <c r="BC47" s="39"/>
      <c r="BD47" s="39"/>
      <c r="BE47" s="39"/>
      <c r="BF47" s="39"/>
      <c r="BG47" s="39"/>
      <c r="BH47" s="39"/>
    </row>
    <row r="48" spans="4:60" s="87" customFormat="1" ht="48.95" customHeight="1" x14ac:dyDescent="0.25">
      <c r="D48" s="359"/>
      <c r="E48" s="360"/>
      <c r="F48" s="361"/>
      <c r="M48" s="328"/>
      <c r="N48" s="328"/>
      <c r="P48" s="328"/>
      <c r="Q48" s="328"/>
      <c r="R48" s="328"/>
      <c r="S48" s="328"/>
      <c r="AD48" s="39"/>
      <c r="AI48" s="328"/>
      <c r="AJ48" s="162"/>
      <c r="AQ48" s="195"/>
      <c r="AR48" s="39"/>
      <c r="AS48" s="39"/>
      <c r="AT48" s="65"/>
      <c r="AU48" s="39"/>
      <c r="AV48" s="39"/>
      <c r="AW48" s="39"/>
      <c r="AX48" s="39"/>
      <c r="AY48" s="39"/>
      <c r="AZ48" s="39"/>
      <c r="BA48" s="39"/>
      <c r="BB48" s="39"/>
      <c r="BC48" s="39"/>
      <c r="BD48" s="39"/>
      <c r="BE48" s="39"/>
      <c r="BF48" s="39"/>
      <c r="BG48" s="39"/>
      <c r="BH48" s="39"/>
    </row>
    <row r="49" spans="4:60" s="87" customFormat="1" ht="48.95" customHeight="1" x14ac:dyDescent="0.25">
      <c r="D49" s="362"/>
      <c r="E49" s="360"/>
      <c r="F49" s="361"/>
      <c r="M49" s="328"/>
      <c r="N49" s="328"/>
      <c r="P49" s="328"/>
      <c r="Q49" s="328"/>
      <c r="R49" s="328"/>
      <c r="S49" s="328"/>
      <c r="AD49" s="39"/>
      <c r="AI49" s="328"/>
      <c r="AJ49" s="162"/>
      <c r="AQ49" s="195"/>
      <c r="AR49" s="39"/>
      <c r="AS49" s="39"/>
      <c r="AT49" s="65"/>
      <c r="AU49" s="39"/>
      <c r="AV49" s="39"/>
      <c r="AW49" s="39"/>
      <c r="AX49" s="39"/>
      <c r="AY49" s="39"/>
      <c r="AZ49" s="39"/>
      <c r="BA49" s="39"/>
      <c r="BB49" s="39"/>
      <c r="BC49" s="39"/>
      <c r="BD49" s="39"/>
      <c r="BE49" s="39"/>
      <c r="BF49" s="39"/>
      <c r="BG49" s="39"/>
      <c r="BH49" s="39"/>
    </row>
    <row r="50" spans="4:60" s="87" customFormat="1" x14ac:dyDescent="0.25">
      <c r="AD50" s="39"/>
      <c r="AI50" s="328"/>
      <c r="AJ50" s="162"/>
      <c r="AQ50" s="195"/>
      <c r="AR50" s="39"/>
      <c r="AS50" s="39"/>
      <c r="AT50" s="65"/>
      <c r="AU50" s="39"/>
      <c r="AV50" s="39"/>
      <c r="AW50" s="39"/>
      <c r="AX50" s="39"/>
      <c r="AY50" s="39"/>
      <c r="AZ50" s="39"/>
      <c r="BA50" s="39"/>
      <c r="BB50" s="39"/>
      <c r="BC50" s="39"/>
      <c r="BD50" s="39"/>
      <c r="BE50" s="39"/>
      <c r="BF50" s="39"/>
      <c r="BG50" s="39"/>
      <c r="BH50" s="39"/>
    </row>
    <row r="51" spans="4:60" s="87" customFormat="1" x14ac:dyDescent="0.25">
      <c r="AD51" s="39"/>
      <c r="AI51" s="328"/>
      <c r="AJ51" s="162"/>
      <c r="AQ51" s="195"/>
      <c r="AR51" s="39"/>
      <c r="AS51" s="39"/>
      <c r="AT51" s="65"/>
      <c r="AU51" s="39"/>
      <c r="AV51" s="39"/>
      <c r="AW51" s="39"/>
      <c r="AX51" s="39"/>
      <c r="AY51" s="39"/>
      <c r="AZ51" s="39"/>
      <c r="BA51" s="39"/>
      <c r="BB51" s="39"/>
      <c r="BC51" s="39"/>
      <c r="BD51" s="39"/>
      <c r="BE51" s="39"/>
      <c r="BF51" s="39"/>
      <c r="BG51" s="39"/>
      <c r="BH51" s="39"/>
    </row>
    <row r="52" spans="4:60" s="87" customFormat="1" x14ac:dyDescent="0.25">
      <c r="AD52" s="39"/>
      <c r="AI52" s="328"/>
      <c r="AJ52" s="162"/>
      <c r="AQ52" s="195"/>
      <c r="AR52" s="39"/>
      <c r="AS52" s="39"/>
      <c r="AT52" s="65"/>
      <c r="AU52" s="39"/>
      <c r="AV52" s="39"/>
      <c r="AW52" s="39"/>
      <c r="AX52" s="39"/>
      <c r="AY52" s="39"/>
      <c r="AZ52" s="39"/>
      <c r="BA52" s="39"/>
      <c r="BB52" s="39"/>
      <c r="BC52" s="39"/>
      <c r="BD52" s="39"/>
      <c r="BE52" s="39"/>
      <c r="BF52" s="39"/>
      <c r="BG52" s="39"/>
      <c r="BH52" s="39"/>
    </row>
    <row r="53" spans="4:60" s="87" customFormat="1" ht="16.5" x14ac:dyDescent="0.25">
      <c r="D53" s="329"/>
      <c r="E53" s="329"/>
      <c r="F53"/>
      <c r="W53" s="324"/>
      <c r="X53" s="324"/>
      <c r="Y53" s="324"/>
      <c r="Z53" s="324"/>
      <c r="AA53" s="324"/>
      <c r="AB53" s="324"/>
      <c r="AC53" s="324"/>
      <c r="AD53" s="169"/>
      <c r="AI53" s="328"/>
      <c r="AJ53" s="162"/>
      <c r="AQ53" s="195"/>
      <c r="AR53" s="39"/>
      <c r="AS53" s="39"/>
      <c r="AT53" s="65"/>
      <c r="AU53" s="39"/>
      <c r="AV53" s="39"/>
      <c r="AW53" s="39"/>
      <c r="AX53" s="39"/>
      <c r="AY53" s="39"/>
      <c r="AZ53" s="39"/>
      <c r="BA53" s="39"/>
      <c r="BB53" s="39"/>
      <c r="BC53" s="39"/>
      <c r="BD53" s="39"/>
      <c r="BE53" s="39"/>
      <c r="BF53" s="39"/>
      <c r="BG53" s="39"/>
      <c r="BH53" s="39"/>
    </row>
    <row r="54" spans="4:60" s="87" customFormat="1" x14ac:dyDescent="0.25">
      <c r="D54" s="1113"/>
      <c r="E54" s="1113"/>
      <c r="F54" s="1113"/>
      <c r="G54" s="330"/>
      <c r="H54" s="1114"/>
      <c r="I54" s="1114"/>
      <c r="J54" s="1114"/>
      <c r="K54" s="1114"/>
      <c r="L54" s="1114"/>
      <c r="M54" s="1114"/>
      <c r="N54" s="331"/>
      <c r="O54" s="332"/>
      <c r="P54" s="332"/>
      <c r="Q54" s="333"/>
      <c r="R54" s="333"/>
      <c r="S54" s="333"/>
      <c r="T54" s="333"/>
      <c r="U54" s="1115"/>
      <c r="V54" s="1115"/>
      <c r="AD54" s="39"/>
      <c r="AI54" s="328"/>
      <c r="AJ54" s="162"/>
      <c r="AQ54" s="195"/>
      <c r="AR54" s="39"/>
      <c r="AS54" s="39"/>
      <c r="AT54" s="65"/>
      <c r="AU54" s="39"/>
      <c r="AV54" s="39"/>
      <c r="AW54" s="39"/>
      <c r="AX54" s="39"/>
      <c r="AY54" s="39"/>
      <c r="AZ54" s="39"/>
      <c r="BA54" s="39"/>
      <c r="BB54" s="39"/>
      <c r="BC54" s="39"/>
      <c r="BD54" s="39"/>
      <c r="BE54" s="39"/>
      <c r="BF54" s="39"/>
      <c r="BG54" s="39"/>
      <c r="BH54" s="39"/>
    </row>
    <row r="55" spans="4:60" s="87" customFormat="1" x14ac:dyDescent="0.25">
      <c r="D55" s="316"/>
      <c r="E55" s="316"/>
      <c r="F55" s="317"/>
      <c r="G55" s="330"/>
      <c r="H55" s="1093"/>
      <c r="I55" s="1093"/>
      <c r="J55" s="1093"/>
      <c r="K55" s="1093"/>
      <c r="L55" s="1093"/>
      <c r="M55" s="1093"/>
      <c r="N55" s="1093"/>
      <c r="O55" s="332"/>
      <c r="P55" s="1093"/>
      <c r="Q55" s="1093"/>
      <c r="R55" s="1093"/>
      <c r="S55" s="1093"/>
      <c r="T55" s="333"/>
      <c r="U55" s="334"/>
      <c r="V55" s="334"/>
      <c r="AD55" s="39"/>
      <c r="AI55" s="328"/>
      <c r="AJ55" s="162"/>
      <c r="AQ55" s="195"/>
      <c r="AR55" s="39"/>
      <c r="AS55" s="39"/>
      <c r="AT55" s="65"/>
      <c r="AU55" s="39"/>
      <c r="AV55" s="39"/>
      <c r="AW55" s="39"/>
      <c r="AX55" s="39"/>
      <c r="AY55" s="39"/>
      <c r="AZ55" s="39"/>
      <c r="BA55" s="39"/>
      <c r="BB55" s="39"/>
      <c r="BC55" s="39"/>
      <c r="BD55" s="39"/>
      <c r="BE55" s="39"/>
      <c r="BF55" s="39"/>
      <c r="BG55" s="39"/>
      <c r="BH55" s="39"/>
    </row>
    <row r="56" spans="4:60" s="87" customFormat="1" ht="18.75" x14ac:dyDescent="0.25">
      <c r="D56"/>
      <c r="E56"/>
      <c r="F56" s="194"/>
      <c r="H56" s="335"/>
      <c r="I56" s="335"/>
      <c r="J56" s="335"/>
      <c r="K56" s="335"/>
      <c r="L56" s="335"/>
      <c r="M56" s="336"/>
      <c r="N56" s="336"/>
      <c r="O56" s="336"/>
      <c r="P56" s="335"/>
      <c r="Q56" s="335"/>
      <c r="R56" s="335"/>
      <c r="S56" s="335"/>
      <c r="T56" s="335"/>
      <c r="U56"/>
      <c r="V56"/>
      <c r="AD56" s="39"/>
      <c r="AI56" s="328"/>
      <c r="AJ56" s="162"/>
      <c r="AQ56" s="195"/>
      <c r="AR56" s="39"/>
      <c r="AS56" s="39"/>
      <c r="AT56" s="65"/>
      <c r="AU56" s="39"/>
      <c r="AV56" s="39"/>
      <c r="AW56" s="39"/>
      <c r="AX56" s="39"/>
      <c r="AY56" s="39"/>
      <c r="AZ56" s="39"/>
      <c r="BA56" s="39"/>
      <c r="BB56" s="39"/>
      <c r="BC56" s="39"/>
      <c r="BD56" s="39"/>
      <c r="BE56" s="39"/>
      <c r="BF56" s="39"/>
      <c r="BG56" s="39"/>
      <c r="BH56" s="39"/>
    </row>
    <row r="57" spans="4:60" s="87" customFormat="1" x14ac:dyDescent="0.25">
      <c r="D57" s="437"/>
      <c r="E57" s="327"/>
      <c r="F57" s="337"/>
      <c r="G57" s="338"/>
      <c r="H57" s="339"/>
      <c r="I57" s="339"/>
      <c r="J57" s="339"/>
      <c r="K57" s="339"/>
      <c r="L57" s="339"/>
      <c r="M57" s="340"/>
      <c r="N57" s="339"/>
      <c r="O57" s="336"/>
      <c r="P57" s="339"/>
      <c r="Q57" s="339"/>
      <c r="R57" s="339"/>
      <c r="S57" s="339"/>
      <c r="T57" s="341"/>
      <c r="U57" s="342"/>
      <c r="V57" s="342"/>
      <c r="AD57" s="39"/>
      <c r="AI57" s="328"/>
      <c r="AJ57" s="162"/>
      <c r="AQ57" s="195"/>
      <c r="AR57" s="39"/>
      <c r="AS57" s="39"/>
      <c r="AT57" s="65"/>
      <c r="AU57" s="39"/>
      <c r="AV57" s="39"/>
      <c r="AW57" s="39"/>
      <c r="AX57" s="39"/>
      <c r="AY57" s="39"/>
      <c r="AZ57" s="39"/>
      <c r="BA57" s="39"/>
      <c r="BB57" s="39"/>
      <c r="BC57" s="39"/>
      <c r="BD57" s="39"/>
      <c r="BE57" s="39"/>
      <c r="BF57" s="39"/>
      <c r="BG57" s="39"/>
      <c r="BH57" s="39"/>
    </row>
    <row r="58" spans="4:60" s="87" customFormat="1" x14ac:dyDescent="0.25">
      <c r="D58" s="327"/>
      <c r="E58" s="327"/>
      <c r="F58" s="337"/>
      <c r="G58" s="338"/>
      <c r="H58" s="343"/>
      <c r="I58" s="343"/>
      <c r="J58" s="344"/>
      <c r="K58" s="343"/>
      <c r="L58" s="343"/>
      <c r="M58" s="343"/>
      <c r="N58" s="343"/>
      <c r="O58" s="345"/>
      <c r="P58" s="346"/>
      <c r="Q58" s="346"/>
      <c r="R58" s="346"/>
      <c r="S58" s="346"/>
      <c r="T58" s="347"/>
      <c r="U58" s="343"/>
      <c r="V58" s="343"/>
      <c r="AD58" s="39"/>
      <c r="AI58" s="328"/>
      <c r="AJ58" s="162"/>
      <c r="AQ58" s="195"/>
      <c r="AR58" s="39"/>
      <c r="AS58" s="39"/>
      <c r="AT58" s="65"/>
      <c r="AU58" s="39"/>
      <c r="AV58" s="39"/>
      <c r="AW58" s="39"/>
      <c r="AX58" s="39"/>
      <c r="AY58" s="39"/>
      <c r="AZ58" s="39"/>
      <c r="BA58" s="39"/>
      <c r="BB58" s="39"/>
      <c r="BC58" s="39"/>
      <c r="BD58" s="39"/>
      <c r="BE58" s="39"/>
      <c r="BF58" s="39"/>
      <c r="BG58" s="39"/>
      <c r="BH58" s="39"/>
    </row>
    <row r="59" spans="4:60" s="87" customFormat="1" ht="48.95" customHeight="1" x14ac:dyDescent="0.25">
      <c r="D59" s="348"/>
      <c r="E59" s="349"/>
      <c r="F59" s="21"/>
      <c r="G59" s="338"/>
      <c r="H59" s="326"/>
      <c r="I59" s="326"/>
      <c r="J59" s="84"/>
      <c r="K59" s="84"/>
      <c r="L59" s="84"/>
      <c r="M59" s="350"/>
      <c r="N59" s="351"/>
      <c r="O59" s="352"/>
      <c r="P59" s="326"/>
      <c r="Q59" s="326"/>
      <c r="R59" s="326"/>
      <c r="S59" s="326"/>
      <c r="T59" s="353"/>
      <c r="U59" s="354"/>
      <c r="V59" s="351"/>
      <c r="AD59" s="39"/>
      <c r="AI59" s="328"/>
      <c r="AJ59" s="162"/>
      <c r="AQ59" s="195"/>
      <c r="AR59" s="39"/>
      <c r="AS59" s="39"/>
      <c r="AT59" s="65"/>
      <c r="AU59" s="39"/>
      <c r="AV59" s="39"/>
      <c r="AW59" s="39"/>
      <c r="AX59" s="39"/>
      <c r="AY59" s="39"/>
      <c r="AZ59" s="39"/>
      <c r="BA59" s="39"/>
      <c r="BB59" s="39"/>
      <c r="BC59" s="39"/>
      <c r="BD59" s="39"/>
      <c r="BE59" s="39"/>
      <c r="BF59" s="39"/>
      <c r="BG59" s="39"/>
      <c r="BH59" s="39"/>
    </row>
    <row r="60" spans="4:60" s="87" customFormat="1" ht="48.95" customHeight="1" x14ac:dyDescent="0.25">
      <c r="D60" s="348"/>
      <c r="E60" s="349"/>
      <c r="F60" s="21"/>
      <c r="G60" s="355"/>
      <c r="H60" s="84"/>
      <c r="I60" s="84"/>
      <c r="J60" s="84"/>
      <c r="K60" s="84"/>
      <c r="L60" s="84"/>
      <c r="M60" s="350"/>
      <c r="N60" s="351"/>
      <c r="O60" s="250"/>
      <c r="P60" s="84"/>
      <c r="Q60" s="84"/>
      <c r="R60" s="84"/>
      <c r="S60" s="326"/>
      <c r="T60" s="84"/>
      <c r="U60" s="354"/>
      <c r="V60" s="351"/>
      <c r="AD60" s="39"/>
      <c r="AI60" s="328"/>
      <c r="AJ60" s="162"/>
      <c r="AQ60" s="195"/>
      <c r="AR60" s="39"/>
      <c r="AS60" s="39"/>
      <c r="AT60" s="65"/>
      <c r="AU60" s="39"/>
      <c r="AV60" s="39"/>
      <c r="AW60" s="39"/>
      <c r="AX60" s="39"/>
      <c r="AY60" s="39"/>
      <c r="AZ60" s="39"/>
      <c r="BA60" s="39"/>
      <c r="BB60" s="39"/>
      <c r="BC60" s="39"/>
      <c r="BD60" s="39"/>
      <c r="BE60" s="39"/>
      <c r="BF60" s="39"/>
      <c r="BG60" s="39"/>
      <c r="BH60" s="39"/>
    </row>
    <row r="61" spans="4:60" s="87" customFormat="1" ht="48.95" customHeight="1" x14ac:dyDescent="0.25">
      <c r="D61" s="348"/>
      <c r="E61" s="349"/>
      <c r="F61" s="21"/>
      <c r="G61" s="356"/>
      <c r="H61" s="84"/>
      <c r="I61" s="84"/>
      <c r="J61" s="84"/>
      <c r="K61" s="84"/>
      <c r="L61" s="84"/>
      <c r="M61" s="350"/>
      <c r="N61" s="351"/>
      <c r="O61" s="250"/>
      <c r="P61" s="84"/>
      <c r="Q61" s="84"/>
      <c r="R61" s="84"/>
      <c r="S61" s="326"/>
      <c r="T61" s="84"/>
      <c r="U61" s="354"/>
      <c r="V61" s="351"/>
      <c r="AD61" s="39"/>
      <c r="AI61" s="328"/>
      <c r="AJ61" s="162"/>
      <c r="AQ61" s="195"/>
      <c r="AR61" s="39"/>
      <c r="AS61" s="39"/>
      <c r="AT61" s="65"/>
      <c r="AU61" s="39"/>
      <c r="AV61" s="39"/>
      <c r="AW61" s="39"/>
      <c r="AX61" s="39"/>
      <c r="AY61" s="39"/>
      <c r="AZ61" s="39"/>
      <c r="BA61" s="39"/>
      <c r="BB61" s="39"/>
      <c r="BC61" s="39"/>
      <c r="BD61" s="39"/>
      <c r="BE61" s="39"/>
      <c r="BF61" s="39"/>
      <c r="BG61" s="39"/>
      <c r="BH61" s="39"/>
    </row>
    <row r="62" spans="4:60" s="87" customFormat="1" ht="48.95" customHeight="1" x14ac:dyDescent="0.25">
      <c r="D62" s="348"/>
      <c r="E62" s="349"/>
      <c r="F62" s="21"/>
      <c r="G62" s="355"/>
      <c r="H62" s="84"/>
      <c r="I62" s="84"/>
      <c r="J62" s="84"/>
      <c r="K62" s="84"/>
      <c r="L62" s="84"/>
      <c r="M62" s="350"/>
      <c r="N62" s="351"/>
      <c r="O62" s="250"/>
      <c r="P62" s="84"/>
      <c r="Q62" s="326"/>
      <c r="R62" s="326"/>
      <c r="S62" s="326"/>
      <c r="T62" s="84"/>
      <c r="U62" s="354"/>
      <c r="V62" s="351"/>
      <c r="AD62" s="39"/>
      <c r="AI62" s="328"/>
      <c r="AJ62" s="162"/>
      <c r="AQ62" s="195"/>
      <c r="AR62" s="39"/>
      <c r="AS62" s="39"/>
      <c r="AT62" s="65"/>
      <c r="AU62" s="39"/>
      <c r="AV62" s="39"/>
      <c r="AW62" s="39"/>
      <c r="AX62" s="39"/>
      <c r="AY62" s="39"/>
      <c r="AZ62" s="39"/>
      <c r="BA62" s="39"/>
      <c r="BB62" s="39"/>
      <c r="BC62" s="39"/>
      <c r="BD62" s="39"/>
      <c r="BE62" s="39"/>
      <c r="BF62" s="39"/>
      <c r="BG62" s="39"/>
      <c r="BH62" s="39"/>
    </row>
    <row r="63" spans="4:60" s="87" customFormat="1" ht="48.95" customHeight="1" x14ac:dyDescent="0.25">
      <c r="D63" s="348"/>
      <c r="E63" s="349"/>
      <c r="F63" s="21"/>
      <c r="G63" s="355"/>
      <c r="H63" s="84"/>
      <c r="I63" s="84"/>
      <c r="J63" s="84"/>
      <c r="K63" s="84"/>
      <c r="L63" s="84"/>
      <c r="M63" s="350"/>
      <c r="N63" s="351"/>
      <c r="O63" s="250"/>
      <c r="P63" s="84"/>
      <c r="Q63" s="326"/>
      <c r="R63" s="326"/>
      <c r="S63" s="326"/>
      <c r="T63" s="84"/>
      <c r="U63" s="354"/>
      <c r="V63" s="351"/>
      <c r="AD63" s="39"/>
      <c r="AI63" s="328"/>
      <c r="AJ63" s="162"/>
      <c r="AQ63" s="195"/>
      <c r="AR63" s="39"/>
      <c r="AS63" s="39"/>
      <c r="AT63" s="65"/>
      <c r="AU63" s="39"/>
      <c r="AV63" s="39"/>
      <c r="AW63" s="39"/>
      <c r="AX63" s="39"/>
      <c r="AY63" s="39"/>
      <c r="AZ63" s="39"/>
      <c r="BA63" s="39"/>
      <c r="BB63" s="39"/>
      <c r="BC63" s="39"/>
      <c r="BD63" s="39"/>
      <c r="BE63" s="39"/>
      <c r="BF63" s="39"/>
      <c r="BG63" s="39"/>
      <c r="BH63" s="39"/>
    </row>
    <row r="64" spans="4:60" s="87" customFormat="1" ht="48.95" customHeight="1" x14ac:dyDescent="0.25">
      <c r="D64" s="348"/>
      <c r="E64" s="349"/>
      <c r="F64" s="21"/>
      <c r="G64" s="355"/>
      <c r="H64" s="84"/>
      <c r="I64" s="84"/>
      <c r="J64" s="84"/>
      <c r="K64" s="84"/>
      <c r="L64" s="84"/>
      <c r="M64" s="350"/>
      <c r="N64" s="351"/>
      <c r="O64" s="250"/>
      <c r="P64" s="84"/>
      <c r="Q64" s="326"/>
      <c r="R64" s="326"/>
      <c r="S64" s="326"/>
      <c r="T64" s="84"/>
      <c r="U64" s="354"/>
      <c r="V64" s="351"/>
      <c r="AD64" s="39"/>
      <c r="AI64" s="328"/>
      <c r="AJ64" s="162"/>
      <c r="AQ64" s="195"/>
      <c r="AR64" s="39"/>
      <c r="AS64" s="39"/>
      <c r="AT64" s="65"/>
      <c r="AU64" s="39"/>
      <c r="AV64" s="39"/>
      <c r="AW64" s="39"/>
      <c r="AX64" s="39"/>
      <c r="AY64" s="39"/>
      <c r="AZ64" s="39"/>
      <c r="BA64" s="39"/>
      <c r="BB64" s="39"/>
      <c r="BC64" s="39"/>
      <c r="BD64" s="39"/>
      <c r="BE64" s="39"/>
      <c r="BF64" s="39"/>
      <c r="BG64" s="39"/>
      <c r="BH64" s="39"/>
    </row>
    <row r="65" spans="4:60" s="87" customFormat="1" ht="48.95" customHeight="1" x14ac:dyDescent="0.25">
      <c r="D65" s="348"/>
      <c r="E65" s="349"/>
      <c r="F65" s="21"/>
      <c r="G65" s="356"/>
      <c r="H65" s="84"/>
      <c r="I65" s="84"/>
      <c r="J65" s="84"/>
      <c r="K65" s="84"/>
      <c r="L65" s="84"/>
      <c r="M65" s="350"/>
      <c r="N65" s="351"/>
      <c r="O65" s="250"/>
      <c r="P65" s="84"/>
      <c r="Q65" s="326"/>
      <c r="R65" s="326"/>
      <c r="S65" s="326"/>
      <c r="T65" s="84"/>
      <c r="U65" s="354"/>
      <c r="V65" s="351"/>
      <c r="AD65" s="39"/>
      <c r="AI65" s="328"/>
      <c r="AJ65" s="162"/>
      <c r="AQ65" s="195"/>
      <c r="AR65" s="39"/>
      <c r="AS65" s="39"/>
      <c r="AT65" s="65"/>
      <c r="AU65" s="39"/>
      <c r="AV65" s="39"/>
      <c r="AW65" s="39"/>
      <c r="AX65" s="39"/>
      <c r="AY65" s="39"/>
      <c r="AZ65" s="39"/>
      <c r="BA65" s="39"/>
      <c r="BB65" s="39"/>
      <c r="BC65" s="39"/>
      <c r="BD65" s="39"/>
      <c r="BE65" s="39"/>
      <c r="BF65" s="39"/>
      <c r="BG65" s="39"/>
      <c r="BH65" s="39"/>
    </row>
    <row r="66" spans="4:60" s="87" customFormat="1" ht="48.95" customHeight="1" x14ac:dyDescent="0.25">
      <c r="D66" s="348"/>
      <c r="E66" s="349"/>
      <c r="F66" s="21"/>
      <c r="G66" s="355"/>
      <c r="H66" s="84"/>
      <c r="I66" s="84"/>
      <c r="J66" s="84"/>
      <c r="K66" s="84"/>
      <c r="L66" s="84"/>
      <c r="M66" s="350"/>
      <c r="N66" s="351"/>
      <c r="O66" s="250"/>
      <c r="P66" s="84"/>
      <c r="Q66" s="84"/>
      <c r="R66" s="84"/>
      <c r="S66" s="326"/>
      <c r="T66" s="84"/>
      <c r="U66" s="354"/>
      <c r="V66" s="351"/>
      <c r="AD66" s="39"/>
      <c r="AI66" s="328"/>
      <c r="AJ66" s="162"/>
      <c r="AQ66" s="195"/>
      <c r="AR66" s="39"/>
      <c r="AS66" s="39"/>
      <c r="AT66" s="65"/>
      <c r="AU66" s="39"/>
      <c r="AV66" s="39"/>
      <c r="AW66" s="39"/>
      <c r="AX66" s="39"/>
      <c r="AY66" s="39"/>
      <c r="AZ66" s="39"/>
      <c r="BA66" s="39"/>
      <c r="BB66" s="39"/>
      <c r="BC66" s="39"/>
      <c r="BD66" s="39"/>
      <c r="BE66" s="39"/>
      <c r="BF66" s="39"/>
      <c r="BG66" s="39"/>
      <c r="BH66" s="39"/>
    </row>
    <row r="67" spans="4:60" s="87" customFormat="1" ht="48.95" customHeight="1" x14ac:dyDescent="0.25">
      <c r="D67" s="348"/>
      <c r="E67" s="349"/>
      <c r="F67" s="21"/>
      <c r="G67" s="355"/>
      <c r="H67" s="84"/>
      <c r="I67" s="84"/>
      <c r="J67" s="84"/>
      <c r="K67" s="248"/>
      <c r="L67" s="248"/>
      <c r="M67" s="350"/>
      <c r="N67" s="351"/>
      <c r="O67" s="250"/>
      <c r="P67" s="84"/>
      <c r="Q67" s="84"/>
      <c r="R67" s="84"/>
      <c r="S67" s="326"/>
      <c r="T67" s="84"/>
      <c r="U67" s="354"/>
      <c r="V67" s="351"/>
      <c r="AD67" s="39"/>
      <c r="AI67" s="328"/>
      <c r="AJ67" s="162"/>
      <c r="AQ67" s="195"/>
      <c r="AR67" s="39"/>
      <c r="AS67" s="39"/>
      <c r="AT67" s="65"/>
      <c r="AU67" s="39"/>
      <c r="AV67" s="39"/>
      <c r="AW67" s="39"/>
      <c r="AX67" s="39"/>
      <c r="AY67" s="39"/>
      <c r="AZ67" s="39"/>
      <c r="BA67" s="39"/>
      <c r="BB67" s="39"/>
      <c r="BC67" s="39"/>
      <c r="BD67" s="39"/>
      <c r="BE67" s="39"/>
      <c r="BF67" s="39"/>
      <c r="BG67" s="39"/>
      <c r="BH67" s="39"/>
    </row>
    <row r="68" spans="4:60" s="87" customFormat="1" ht="48.95" customHeight="1" x14ac:dyDescent="0.25">
      <c r="D68" s="348"/>
      <c r="E68" s="349"/>
      <c r="F68" s="21"/>
      <c r="G68" s="355"/>
      <c r="H68" s="84"/>
      <c r="I68" s="84"/>
      <c r="J68" s="248"/>
      <c r="K68" s="248"/>
      <c r="L68" s="248"/>
      <c r="M68" s="350"/>
      <c r="N68" s="351"/>
      <c r="O68" s="250"/>
      <c r="P68" s="84"/>
      <c r="Q68" s="84"/>
      <c r="R68" s="84"/>
      <c r="S68" s="326"/>
      <c r="T68" s="84"/>
      <c r="U68" s="354"/>
      <c r="V68" s="351"/>
      <c r="AD68" s="39"/>
      <c r="AI68" s="328"/>
      <c r="AJ68" s="162"/>
      <c r="AQ68" s="195"/>
      <c r="AR68" s="39"/>
      <c r="AS68" s="39"/>
      <c r="AT68" s="65"/>
      <c r="AU68" s="39"/>
      <c r="AV68" s="39"/>
      <c r="AW68" s="39"/>
      <c r="AX68" s="39"/>
      <c r="AY68" s="39"/>
      <c r="AZ68" s="39"/>
      <c r="BA68" s="39"/>
      <c r="BB68" s="39"/>
      <c r="BC68" s="39"/>
      <c r="BD68" s="39"/>
      <c r="BE68" s="39"/>
      <c r="BF68" s="39"/>
      <c r="BG68" s="39"/>
      <c r="BH68" s="39"/>
    </row>
    <row r="69" spans="4:60" s="87" customFormat="1" ht="48.95" customHeight="1" x14ac:dyDescent="0.25">
      <c r="D69" s="348"/>
      <c r="E69" s="349"/>
      <c r="F69" s="21"/>
      <c r="G69" s="355"/>
      <c r="H69" s="84"/>
      <c r="I69" s="84"/>
      <c r="J69" s="248"/>
      <c r="K69" s="248"/>
      <c r="L69" s="248"/>
      <c r="M69" s="350"/>
      <c r="N69" s="351"/>
      <c r="O69" s="250"/>
      <c r="P69" s="84"/>
      <c r="Q69" s="84"/>
      <c r="R69" s="84"/>
      <c r="S69" s="326"/>
      <c r="T69" s="84"/>
      <c r="U69" s="354"/>
      <c r="V69" s="351"/>
      <c r="AD69" s="39"/>
      <c r="AI69" s="328"/>
      <c r="AJ69" s="162"/>
      <c r="AQ69" s="195"/>
      <c r="AR69" s="39"/>
      <c r="AS69" s="39"/>
      <c r="AT69" s="65"/>
      <c r="AU69" s="39"/>
      <c r="AV69" s="39"/>
      <c r="AW69" s="39"/>
      <c r="AX69" s="39"/>
      <c r="AY69" s="39"/>
      <c r="AZ69" s="39"/>
      <c r="BA69" s="39"/>
      <c r="BB69" s="39"/>
      <c r="BC69" s="39"/>
      <c r="BD69" s="39"/>
      <c r="BE69" s="39"/>
      <c r="BF69" s="39"/>
      <c r="BG69" s="39"/>
      <c r="BH69" s="39"/>
    </row>
    <row r="70" spans="4:60" s="87" customFormat="1" ht="48.95" customHeight="1" x14ac:dyDescent="0.25">
      <c r="D70" s="348"/>
      <c r="E70" s="349"/>
      <c r="F70" s="21"/>
      <c r="H70" s="84"/>
      <c r="I70" s="84"/>
      <c r="J70" s="248"/>
      <c r="K70" s="84"/>
      <c r="L70" s="84"/>
      <c r="M70" s="350"/>
      <c r="N70" s="351"/>
      <c r="P70" s="84"/>
      <c r="Q70" s="84"/>
      <c r="R70" s="84"/>
      <c r="S70" s="326"/>
      <c r="U70" s="354"/>
      <c r="V70" s="351"/>
      <c r="AD70" s="39"/>
      <c r="AI70" s="328"/>
      <c r="AJ70" s="162"/>
      <c r="AQ70" s="195"/>
      <c r="AR70" s="39"/>
      <c r="AS70" s="39"/>
      <c r="AT70" s="65"/>
      <c r="AU70" s="39"/>
      <c r="AV70" s="39"/>
      <c r="AW70" s="39"/>
      <c r="AX70" s="39"/>
      <c r="AY70" s="39"/>
      <c r="AZ70" s="39"/>
      <c r="BA70" s="39"/>
      <c r="BB70" s="39"/>
      <c r="BC70" s="39"/>
      <c r="BD70" s="39"/>
      <c r="BE70" s="39"/>
      <c r="BF70" s="39"/>
      <c r="BG70" s="39"/>
      <c r="BH70" s="39"/>
    </row>
    <row r="71" spans="4:60" s="87" customFormat="1" ht="48.95" customHeight="1" x14ac:dyDescent="0.25">
      <c r="D71" s="348"/>
      <c r="E71" s="349"/>
      <c r="F71" s="21"/>
      <c r="H71" s="84"/>
      <c r="I71" s="84"/>
      <c r="J71" s="248"/>
      <c r="K71" s="84"/>
      <c r="L71" s="84"/>
      <c r="M71" s="350"/>
      <c r="N71" s="351"/>
      <c r="P71" s="84"/>
      <c r="Q71" s="84"/>
      <c r="R71" s="84"/>
      <c r="S71" s="326"/>
      <c r="U71" s="354"/>
      <c r="V71" s="351"/>
      <c r="AD71" s="39"/>
      <c r="AI71" s="328"/>
      <c r="AJ71" s="162"/>
      <c r="AQ71" s="195"/>
      <c r="AR71" s="39"/>
      <c r="AS71" s="39"/>
      <c r="AT71" s="65"/>
      <c r="AU71" s="39"/>
      <c r="AV71" s="39"/>
      <c r="AW71" s="39"/>
      <c r="AX71" s="39"/>
      <c r="AY71" s="39"/>
      <c r="AZ71" s="39"/>
      <c r="BA71" s="39"/>
      <c r="BB71" s="39"/>
      <c r="BC71" s="39"/>
      <c r="BD71" s="39"/>
      <c r="BE71" s="39"/>
      <c r="BF71" s="39"/>
      <c r="BG71" s="39"/>
      <c r="BH71" s="39"/>
    </row>
    <row r="72" spans="4:60" s="87" customFormat="1" ht="48.95" customHeight="1" x14ac:dyDescent="0.25">
      <c r="D72" s="348"/>
      <c r="E72" s="349"/>
      <c r="F72" s="21"/>
      <c r="H72" s="84"/>
      <c r="I72" s="84"/>
      <c r="J72" s="248"/>
      <c r="K72" s="84"/>
      <c r="L72" s="84"/>
      <c r="M72" s="350"/>
      <c r="N72" s="351"/>
      <c r="P72" s="84"/>
      <c r="Q72" s="84"/>
      <c r="R72" s="84"/>
      <c r="S72" s="326"/>
      <c r="U72" s="354"/>
      <c r="V72" s="351"/>
      <c r="AD72" s="39"/>
      <c r="AI72" s="328"/>
      <c r="AJ72" s="162"/>
      <c r="AQ72" s="195"/>
      <c r="AR72" s="39"/>
      <c r="AS72" s="39"/>
      <c r="AT72" s="65"/>
      <c r="AU72" s="39"/>
      <c r="AV72" s="39"/>
      <c r="AW72" s="39"/>
      <c r="AX72" s="39"/>
      <c r="AY72" s="39"/>
      <c r="AZ72" s="39"/>
      <c r="BA72" s="39"/>
      <c r="BB72" s="39"/>
      <c r="BC72" s="39"/>
      <c r="BD72" s="39"/>
      <c r="BE72" s="39"/>
      <c r="BF72" s="39"/>
      <c r="BG72" s="39"/>
      <c r="BH72" s="39"/>
    </row>
    <row r="73" spans="4:60" s="87" customFormat="1" ht="48.95" customHeight="1" x14ac:dyDescent="0.25">
      <c r="D73" s="348"/>
      <c r="E73" s="349"/>
      <c r="F73" s="21"/>
      <c r="H73" s="84"/>
      <c r="I73" s="84"/>
      <c r="J73" s="248"/>
      <c r="K73" s="84"/>
      <c r="L73" s="84"/>
      <c r="M73" s="350"/>
      <c r="N73" s="351"/>
      <c r="P73" s="84"/>
      <c r="Q73" s="326"/>
      <c r="R73" s="326"/>
      <c r="S73" s="326"/>
      <c r="U73" s="354"/>
      <c r="V73" s="351"/>
      <c r="AD73" s="39"/>
      <c r="AI73" s="328"/>
      <c r="AJ73" s="162"/>
      <c r="AQ73" s="195"/>
      <c r="AR73" s="39"/>
      <c r="AS73" s="39"/>
      <c r="AT73" s="65"/>
      <c r="AU73" s="39"/>
      <c r="AV73" s="39"/>
      <c r="AW73" s="39"/>
      <c r="AX73" s="39"/>
      <c r="AY73" s="39"/>
      <c r="AZ73" s="39"/>
      <c r="BA73" s="39"/>
      <c r="BB73" s="39"/>
      <c r="BC73" s="39"/>
      <c r="BD73" s="39"/>
      <c r="BE73" s="39"/>
      <c r="BF73" s="39"/>
      <c r="BG73" s="39"/>
      <c r="BH73" s="39"/>
    </row>
    <row r="74" spans="4:60" s="87" customFormat="1" ht="48.95" customHeight="1" x14ac:dyDescent="0.25">
      <c r="D74" s="348"/>
      <c r="E74" s="349"/>
      <c r="F74" s="21"/>
      <c r="H74" s="84"/>
      <c r="I74" s="84"/>
      <c r="J74" s="248"/>
      <c r="K74" s="84"/>
      <c r="L74" s="84"/>
      <c r="M74" s="350"/>
      <c r="N74" s="351"/>
      <c r="P74" s="84"/>
      <c r="Q74" s="326"/>
      <c r="R74" s="326"/>
      <c r="S74" s="326"/>
      <c r="U74" s="354"/>
      <c r="V74" s="351"/>
      <c r="AD74" s="39"/>
      <c r="AI74" s="328"/>
      <c r="AJ74" s="162"/>
      <c r="AQ74" s="195"/>
      <c r="AR74" s="39"/>
      <c r="AS74" s="39"/>
      <c r="AT74" s="65"/>
      <c r="AU74" s="39"/>
      <c r="AV74" s="39"/>
      <c r="AW74" s="39"/>
      <c r="AX74" s="39"/>
      <c r="AY74" s="39"/>
      <c r="AZ74" s="39"/>
      <c r="BA74" s="39"/>
      <c r="BB74" s="39"/>
      <c r="BC74" s="39"/>
      <c r="BD74" s="39"/>
      <c r="BE74" s="39"/>
      <c r="BF74" s="39"/>
      <c r="BG74" s="39"/>
      <c r="BH74" s="39"/>
    </row>
    <row r="75" spans="4:60" s="87" customFormat="1" ht="48.95" customHeight="1" x14ac:dyDescent="0.25">
      <c r="D75" s="348"/>
      <c r="E75" s="349"/>
      <c r="F75" s="21"/>
      <c r="H75" s="84"/>
      <c r="I75" s="248"/>
      <c r="J75" s="84"/>
      <c r="K75" s="84"/>
      <c r="L75" s="84"/>
      <c r="M75" s="350"/>
      <c r="N75" s="351"/>
      <c r="P75" s="84"/>
      <c r="Q75" s="326"/>
      <c r="R75" s="326"/>
      <c r="S75" s="326"/>
      <c r="U75" s="354"/>
      <c r="V75" s="351"/>
      <c r="W75" s="357"/>
      <c r="X75" s="357"/>
      <c r="Y75" s="357"/>
      <c r="Z75" s="357"/>
      <c r="AA75" s="357"/>
      <c r="AB75" s="357"/>
      <c r="AC75" s="357"/>
      <c r="AD75" s="754"/>
      <c r="AI75" s="328"/>
      <c r="AJ75" s="162"/>
      <c r="AQ75" s="195"/>
      <c r="AR75" s="39"/>
      <c r="AS75" s="39"/>
      <c r="AT75" s="65"/>
      <c r="AU75" s="39"/>
      <c r="AV75" s="39"/>
      <c r="AW75" s="39"/>
      <c r="AX75" s="39"/>
      <c r="AY75" s="39"/>
      <c r="AZ75" s="39"/>
      <c r="BA75" s="39"/>
      <c r="BB75" s="39"/>
      <c r="BC75" s="39"/>
      <c r="BD75" s="39"/>
      <c r="BE75" s="39"/>
      <c r="BF75" s="39"/>
      <c r="BG75" s="39"/>
      <c r="BH75" s="39"/>
    </row>
    <row r="76" spans="4:60" s="87" customFormat="1" ht="48.95" customHeight="1" x14ac:dyDescent="0.25">
      <c r="D76" s="348"/>
      <c r="E76" s="349"/>
      <c r="F76" s="21"/>
      <c r="G76" s="358"/>
      <c r="H76" s="358"/>
      <c r="M76" s="328"/>
      <c r="N76" s="328"/>
      <c r="P76" s="328"/>
      <c r="Q76" s="328"/>
      <c r="R76" s="328"/>
      <c r="S76" s="328"/>
      <c r="AD76" s="39"/>
      <c r="AI76" s="328"/>
      <c r="AJ76" s="162"/>
      <c r="AQ76" s="195"/>
      <c r="AR76" s="39"/>
      <c r="AS76" s="39"/>
      <c r="AT76" s="65"/>
      <c r="AU76" s="39"/>
      <c r="AV76" s="39"/>
      <c r="AW76" s="39"/>
      <c r="AX76" s="39"/>
      <c r="AY76" s="39"/>
      <c r="AZ76" s="39"/>
      <c r="BA76" s="39"/>
      <c r="BB76" s="39"/>
      <c r="BC76" s="39"/>
      <c r="BD76" s="39"/>
      <c r="BE76" s="39"/>
      <c r="BF76" s="39"/>
      <c r="BG76" s="39"/>
      <c r="BH76" s="39"/>
    </row>
    <row r="77" spans="4:60" s="87" customFormat="1" ht="48.95" customHeight="1" x14ac:dyDescent="0.25">
      <c r="D77" s="348"/>
      <c r="E77" s="349"/>
      <c r="F77" s="21"/>
      <c r="G77" s="358"/>
      <c r="H77" s="358"/>
      <c r="M77" s="328"/>
      <c r="N77" s="328"/>
      <c r="P77" s="328"/>
      <c r="Q77" s="328"/>
      <c r="R77" s="328"/>
      <c r="S77" s="328"/>
      <c r="AD77" s="39"/>
      <c r="AI77" s="328"/>
      <c r="AJ77" s="162"/>
      <c r="AQ77" s="195"/>
      <c r="AR77" s="39"/>
      <c r="AS77" s="39"/>
      <c r="AT77" s="65"/>
      <c r="AU77" s="39"/>
      <c r="AV77" s="39"/>
      <c r="AW77" s="39"/>
      <c r="AX77" s="39"/>
      <c r="AY77" s="39"/>
      <c r="AZ77" s="39"/>
      <c r="BA77" s="39"/>
      <c r="BB77" s="39"/>
      <c r="BC77" s="39"/>
      <c r="BD77" s="39"/>
      <c r="BE77" s="39"/>
      <c r="BF77" s="39"/>
      <c r="BG77" s="39"/>
      <c r="BH77" s="39"/>
    </row>
    <row r="78" spans="4:60" s="87" customFormat="1" ht="48.95" customHeight="1" x14ac:dyDescent="0.25">
      <c r="D78" s="359"/>
      <c r="E78" s="360"/>
      <c r="F78" s="361"/>
      <c r="G78" s="358"/>
      <c r="H78" s="358"/>
      <c r="M78" s="328"/>
      <c r="N78" s="328"/>
      <c r="P78" s="328"/>
      <c r="Q78" s="328"/>
      <c r="R78" s="328"/>
      <c r="S78" s="328"/>
      <c r="AD78" s="39"/>
      <c r="AI78" s="328"/>
      <c r="AJ78" s="162"/>
      <c r="AQ78" s="195"/>
      <c r="AR78" s="39"/>
      <c r="AS78" s="39"/>
      <c r="AT78" s="65"/>
      <c r="AU78" s="39"/>
      <c r="AV78" s="39"/>
      <c r="AW78" s="39"/>
      <c r="AX78" s="39"/>
      <c r="AY78" s="39"/>
      <c r="AZ78" s="39"/>
      <c r="BA78" s="39"/>
      <c r="BB78" s="39"/>
      <c r="BC78" s="39"/>
      <c r="BD78" s="39"/>
      <c r="BE78" s="39"/>
      <c r="BF78" s="39"/>
      <c r="BG78" s="39"/>
      <c r="BH78" s="39"/>
    </row>
    <row r="79" spans="4:60" s="87" customFormat="1" ht="48.95" customHeight="1" x14ac:dyDescent="0.25">
      <c r="D79" s="359"/>
      <c r="E79" s="360"/>
      <c r="F79" s="361"/>
      <c r="M79" s="328"/>
      <c r="N79" s="328"/>
      <c r="P79" s="328"/>
      <c r="Q79" s="328"/>
      <c r="R79" s="328"/>
      <c r="S79" s="328"/>
      <c r="AD79" s="39"/>
      <c r="AI79" s="328"/>
      <c r="AJ79" s="162"/>
      <c r="AQ79" s="195"/>
      <c r="AR79" s="39"/>
      <c r="AS79" s="39"/>
      <c r="AT79" s="65"/>
      <c r="AU79" s="39"/>
      <c r="AV79" s="39"/>
      <c r="AW79" s="39"/>
      <c r="AX79" s="39"/>
      <c r="AY79" s="39"/>
      <c r="AZ79" s="39"/>
      <c r="BA79" s="39"/>
      <c r="BB79" s="39"/>
      <c r="BC79" s="39"/>
      <c r="BD79" s="39"/>
      <c r="BE79" s="39"/>
      <c r="BF79" s="39"/>
      <c r="BG79" s="39"/>
      <c r="BH79" s="39"/>
    </row>
    <row r="80" spans="4:60" s="87" customFormat="1" ht="48.95" customHeight="1" x14ac:dyDescent="0.25">
      <c r="D80" s="359"/>
      <c r="E80" s="360"/>
      <c r="F80" s="361"/>
      <c r="M80" s="328"/>
      <c r="N80" s="328"/>
      <c r="P80" s="328"/>
      <c r="Q80" s="328"/>
      <c r="R80" s="328"/>
      <c r="S80" s="328"/>
      <c r="AD80" s="39"/>
      <c r="AI80" s="328"/>
      <c r="AJ80" s="162"/>
      <c r="AQ80" s="195"/>
      <c r="AR80" s="39"/>
      <c r="AS80" s="39"/>
      <c r="AT80" s="65"/>
      <c r="AU80" s="39"/>
      <c r="AV80" s="39"/>
      <c r="AW80" s="39"/>
      <c r="AX80" s="39"/>
      <c r="AY80" s="39"/>
      <c r="AZ80" s="39"/>
      <c r="BA80" s="39"/>
      <c r="BB80" s="39"/>
      <c r="BC80" s="39"/>
      <c r="BD80" s="39"/>
      <c r="BE80" s="39"/>
      <c r="BF80" s="39"/>
      <c r="BG80" s="39"/>
      <c r="BH80" s="39"/>
    </row>
    <row r="81" spans="4:60" s="87" customFormat="1" ht="48.95" customHeight="1" x14ac:dyDescent="0.25">
      <c r="D81" s="362"/>
      <c r="E81" s="360"/>
      <c r="F81" s="361"/>
      <c r="M81" s="328"/>
      <c r="N81" s="328"/>
      <c r="P81" s="328"/>
      <c r="Q81" s="328"/>
      <c r="R81" s="328"/>
      <c r="S81" s="328"/>
      <c r="AD81" s="39"/>
      <c r="AI81" s="328"/>
      <c r="AJ81" s="162"/>
      <c r="AQ81" s="195"/>
      <c r="AR81" s="39"/>
      <c r="AS81" s="39"/>
      <c r="AT81" s="65"/>
      <c r="AU81" s="39"/>
      <c r="AV81" s="39"/>
      <c r="AW81" s="39"/>
      <c r="AX81" s="39"/>
      <c r="AY81" s="39"/>
      <c r="AZ81" s="39"/>
      <c r="BA81" s="39"/>
      <c r="BB81" s="39"/>
      <c r="BC81" s="39"/>
      <c r="BD81" s="39"/>
      <c r="BE81" s="39"/>
      <c r="BF81" s="39"/>
      <c r="BG81" s="39"/>
      <c r="BH81" s="39"/>
    </row>
    <row r="82" spans="4:60" s="87" customFormat="1" x14ac:dyDescent="0.25">
      <c r="AD82" s="39"/>
      <c r="AI82" s="328"/>
      <c r="AJ82" s="162"/>
      <c r="AQ82" s="195"/>
      <c r="AR82" s="39"/>
      <c r="AS82" s="39"/>
      <c r="AT82" s="65"/>
      <c r="AU82" s="39"/>
      <c r="AV82" s="39"/>
      <c r="AW82" s="39"/>
      <c r="AX82" s="39"/>
      <c r="AY82" s="39"/>
      <c r="AZ82" s="39"/>
      <c r="BA82" s="39"/>
      <c r="BB82" s="39"/>
      <c r="BC82" s="39"/>
      <c r="BD82" s="39"/>
      <c r="BE82" s="39"/>
      <c r="BF82" s="39"/>
      <c r="BG82" s="39"/>
      <c r="BH82" s="39"/>
    </row>
    <row r="83" spans="4:60" s="87" customFormat="1" x14ac:dyDescent="0.25">
      <c r="AD83" s="39"/>
      <c r="AI83" s="328"/>
      <c r="AJ83" s="162"/>
      <c r="AQ83" s="195"/>
      <c r="AR83" s="39"/>
      <c r="AS83" s="39"/>
      <c r="AT83" s="65"/>
      <c r="AU83" s="39"/>
      <c r="AV83" s="39"/>
      <c r="AW83" s="39"/>
      <c r="AX83" s="39"/>
      <c r="AY83" s="39"/>
      <c r="AZ83" s="39"/>
      <c r="BA83" s="39"/>
      <c r="BB83" s="39"/>
      <c r="BC83" s="39"/>
      <c r="BD83" s="39"/>
      <c r="BE83" s="39"/>
      <c r="BF83" s="39"/>
      <c r="BG83" s="39"/>
      <c r="BH83" s="39"/>
    </row>
  </sheetData>
  <sheetProtection algorithmName="SHA-512" hashValue="b3+3BtALjKBlrGiSkrH2yyFwvFKb8XGc54ynZvwJQvoQrMEYHDrTNkH/+LAW7h/Tzd781cUz9gNKPY4y0/660Q==" saltValue="X0jwQWQtABUH5O7qlQD+uA==" spinCount="100000" sheet="1" objects="1" scenarios="1"/>
  <mergeCells count="92">
    <mergeCell ref="AV7:AY7"/>
    <mergeCell ref="BF7:BG8"/>
    <mergeCell ref="H8:N8"/>
    <mergeCell ref="P8:S8"/>
    <mergeCell ref="AE8:AI8"/>
    <mergeCell ref="AK8:AM8"/>
    <mergeCell ref="H7:M7"/>
    <mergeCell ref="U7:V8"/>
    <mergeCell ref="AE7:AI7"/>
    <mergeCell ref="AK7:AM7"/>
    <mergeCell ref="AO7:AP8"/>
    <mergeCell ref="AV8:AZ8"/>
    <mergeCell ref="BB8:BD8"/>
    <mergeCell ref="A10:A11"/>
    <mergeCell ref="T10:U10"/>
    <mergeCell ref="Y10:Z10"/>
    <mergeCell ref="AR10:AS10"/>
    <mergeCell ref="T11:U11"/>
    <mergeCell ref="Y11:Z11"/>
    <mergeCell ref="AB11:AC11"/>
    <mergeCell ref="A6:A9"/>
    <mergeCell ref="AR11:AS11"/>
    <mergeCell ref="A12:A13"/>
    <mergeCell ref="C12:C15"/>
    <mergeCell ref="T12:U12"/>
    <mergeCell ref="Y12:Z12"/>
    <mergeCell ref="AB12:AC12"/>
    <mergeCell ref="AR12:AS12"/>
    <mergeCell ref="T13:U13"/>
    <mergeCell ref="Y13:Z13"/>
    <mergeCell ref="AB13:AC13"/>
    <mergeCell ref="AR13:AS13"/>
    <mergeCell ref="AR14:AS14"/>
    <mergeCell ref="T15:U15"/>
    <mergeCell ref="Y15:Z15"/>
    <mergeCell ref="AB15:AC15"/>
    <mergeCell ref="AR15:AS15"/>
    <mergeCell ref="T14:U14"/>
    <mergeCell ref="Y14:Z14"/>
    <mergeCell ref="AB14:AC14"/>
    <mergeCell ref="C17:C18"/>
    <mergeCell ref="T17:U17"/>
    <mergeCell ref="X17:X18"/>
    <mergeCell ref="Y17:Z17"/>
    <mergeCell ref="AB17:AC17"/>
    <mergeCell ref="AR17:AS17"/>
    <mergeCell ref="T18:U18"/>
    <mergeCell ref="Y18:Z18"/>
    <mergeCell ref="AB18:AC18"/>
    <mergeCell ref="AR18:AS18"/>
    <mergeCell ref="D24:E24"/>
    <mergeCell ref="K24:M24"/>
    <mergeCell ref="V24:Y24"/>
    <mergeCell ref="AH24:AI24"/>
    <mergeCell ref="T19:U19"/>
    <mergeCell ref="Y19:Z19"/>
    <mergeCell ref="AB19:AC19"/>
    <mergeCell ref="T20:U20"/>
    <mergeCell ref="Y20:Z20"/>
    <mergeCell ref="AB20:AC20"/>
    <mergeCell ref="D25:F25"/>
    <mergeCell ref="P25:R25"/>
    <mergeCell ref="V25:W25"/>
    <mergeCell ref="AB25:AD25"/>
    <mergeCell ref="D26:E26"/>
    <mergeCell ref="Q26:R26"/>
    <mergeCell ref="V26:W26"/>
    <mergeCell ref="AC26:AD26"/>
    <mergeCell ref="D27:E27"/>
    <mergeCell ref="Q27:R27"/>
    <mergeCell ref="V27:W27"/>
    <mergeCell ref="AC27:AD27"/>
    <mergeCell ref="D28:E28"/>
    <mergeCell ref="Q28:R28"/>
    <mergeCell ref="V28:W28"/>
    <mergeCell ref="AC28:AD28"/>
    <mergeCell ref="D29:E29"/>
    <mergeCell ref="Q29:R29"/>
    <mergeCell ref="V29:W29"/>
    <mergeCell ref="AC29:AD29"/>
    <mergeCell ref="D54:F54"/>
    <mergeCell ref="H54:M54"/>
    <mergeCell ref="U54:V54"/>
    <mergeCell ref="H55:N55"/>
    <mergeCell ref="P55:S55"/>
    <mergeCell ref="T16:U16"/>
    <mergeCell ref="Y16:Z16"/>
    <mergeCell ref="AB16:AC16"/>
    <mergeCell ref="X12:X16"/>
    <mergeCell ref="T21:U21"/>
    <mergeCell ref="Y21:Z21"/>
    <mergeCell ref="AB21:AC21"/>
  </mergeCells>
  <conditionalFormatting sqref="D12:D18">
    <cfRule type="cellIs" dxfId="138" priority="17" operator="equal">
      <formula>0</formula>
    </cfRule>
  </conditionalFormatting>
  <conditionalFormatting sqref="E12:F18">
    <cfRule type="cellIs" dxfId="137" priority="18" operator="equal">
      <formula>"N/A"</formula>
    </cfRule>
  </conditionalFormatting>
  <conditionalFormatting sqref="H12:N18">
    <cfRule type="cellIs" dxfId="136" priority="23" operator="equal">
      <formula>"N/A"</formula>
    </cfRule>
  </conditionalFormatting>
  <conditionalFormatting sqref="N12:N18">
    <cfRule type="cellIs" dxfId="135" priority="43" operator="equal">
      <formula>"Medio"</formula>
    </cfRule>
    <cfRule type="cellIs" dxfId="134" priority="45" operator="equal">
      <formula>"Alto"</formula>
    </cfRule>
    <cfRule type="cellIs" dxfId="133" priority="46" operator="equal">
      <formula>"Bajo"</formula>
    </cfRule>
  </conditionalFormatting>
  <conditionalFormatting sqref="P12:V18">
    <cfRule type="cellIs" dxfId="132" priority="8" operator="equal">
      <formula>"N/A"</formula>
    </cfRule>
  </conditionalFormatting>
  <conditionalFormatting sqref="V12:V18">
    <cfRule type="cellIs" dxfId="131" priority="48" operator="equal">
      <formula>"Medio"</formula>
    </cfRule>
    <cfRule type="cellIs" dxfId="130" priority="51" operator="equal">
      <formula>"Alto"</formula>
    </cfRule>
    <cfRule type="cellIs" dxfId="129" priority="52" operator="equal">
      <formula>"Bajo"</formula>
    </cfRule>
  </conditionalFormatting>
  <conditionalFormatting sqref="Y12:Z18">
    <cfRule type="cellIs" dxfId="128" priority="42" operator="equal">
      <formula>0</formula>
    </cfRule>
  </conditionalFormatting>
  <conditionalFormatting sqref="AA12:AC18">
    <cfRule type="cellIs" dxfId="127" priority="19" operator="equal">
      <formula>"N/A"</formula>
    </cfRule>
  </conditionalFormatting>
  <conditionalFormatting sqref="AE12:AI18">
    <cfRule type="cellIs" dxfId="126" priority="6" operator="equal">
      <formula>"N/A"</formula>
    </cfRule>
  </conditionalFormatting>
  <conditionalFormatting sqref="AI12:AI18">
    <cfRule type="cellIs" dxfId="125" priority="37" operator="equal">
      <formula>"Medio"</formula>
    </cfRule>
    <cfRule type="cellIs" dxfId="124" priority="39" operator="equal">
      <formula>"Alto"</formula>
    </cfRule>
    <cfRule type="cellIs" dxfId="123" priority="40" operator="equal">
      <formula>"Bajo"</formula>
    </cfRule>
  </conditionalFormatting>
  <conditionalFormatting sqref="AL17:AM18">
    <cfRule type="cellIs" dxfId="122" priority="2" operator="equal">
      <formula>"N/A"</formula>
    </cfRule>
  </conditionalFormatting>
  <conditionalFormatting sqref="AM16">
    <cfRule type="cellIs" dxfId="121" priority="1" operator="equal">
      <formula>"N/A"</formula>
    </cfRule>
  </conditionalFormatting>
  <conditionalFormatting sqref="AO12:AP18">
    <cfRule type="cellIs" dxfId="120" priority="14" operator="equal">
      <formula>"N/A"</formula>
    </cfRule>
  </conditionalFormatting>
  <conditionalFormatting sqref="AP12:AP18">
    <cfRule type="cellIs" dxfId="119" priority="12" operator="equal">
      <formula>"Alto"</formula>
    </cfRule>
    <cfRule type="cellIs" dxfId="118" priority="13" operator="equal">
      <formula>"Medio"</formula>
    </cfRule>
    <cfRule type="cellIs" dxfId="117" priority="15" operator="equal">
      <formula>"Bajo"</formula>
    </cfRule>
  </conditionalFormatting>
  <dataValidations count="3">
    <dataValidation type="list" allowBlank="1" showInputMessage="1" showErrorMessage="1" sqref="E59:E77 E12:E21 E30:E45" xr:uid="{102CB939-5880-4604-8232-93050929753B}">
      <formula1>"N/A, Activo"</formula1>
    </dataValidation>
    <dataValidation type="list" allowBlank="1" showInputMessage="1" showErrorMessage="1" sqref="H12:H21 AE12:AE21 AV12:AV18 J27:J29 AG27:AG29 AG19:AG21 AG12:AG16" xr:uid="{B68A3E23-88F7-433C-A6F3-2161B3DBB66D}">
      <formula1>"0,3"</formula1>
    </dataValidation>
    <dataValidation type="list" allowBlank="1" showInputMessage="1" showErrorMessage="1" sqref="J16:J20 K19:K21 I12:L14 BB12:BD12 S16:S19 AF19:AF21 H27:I29 AE27:AF29 S29:U29 K16:L16 AW12:AX18 BB13:BB18 BC14:BD18 BD13 L17:L21 P12:P21 R12:R21 Q12:Q14 Q16 Q19:Q21 S12:S14 AF12:AF16 AK12:AK21 AL19:AM21 AL12:AL16 AM12:AM15 I15:I18" xr:uid="{DF95B6F3-7237-4AC6-9A6B-D1EFE905C3AC}">
      <formula1>"0,1,2,3"</formula1>
    </dataValidation>
  </dataValidations>
  <pageMargins left="0.7" right="0.7" top="0.75" bottom="0.75" header="0.3" footer="0.3"/>
  <headerFooter>
    <oddHeader>&amp;C&amp;&amp;"Calibri"&amp;10&amp;K808080 Corporate Use&amp;K808080&amp;1#_x000D_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342C-1938-4D63-911F-72D13B170498}">
  <sheetPr codeName="Φύλλο9">
    <tabColor theme="7" tint="-0.499984740745262"/>
  </sheetPr>
  <dimension ref="A1:O58"/>
  <sheetViews>
    <sheetView zoomScale="70" zoomScaleNormal="70" workbookViewId="0">
      <selection activeCell="I3" sqref="I3"/>
    </sheetView>
  </sheetViews>
  <sheetFormatPr baseColWidth="10" defaultColWidth="9.140625" defaultRowHeight="15" x14ac:dyDescent="0.25"/>
  <cols>
    <col min="1" max="1" width="43" style="39" customWidth="1"/>
    <col min="2" max="2" width="6.5703125" style="39" customWidth="1"/>
    <col min="3" max="3" width="45" style="167" customWidth="1"/>
    <col min="4" max="4" width="32.42578125" style="167" customWidth="1"/>
    <col min="5" max="5" width="26.42578125" style="39" bestFit="1" customWidth="1"/>
    <col min="6" max="6" width="22.5703125" style="39" customWidth="1"/>
    <col min="7" max="7" width="27.28515625" style="39" customWidth="1"/>
    <col min="8" max="8" width="2.140625" style="39" customWidth="1"/>
    <col min="9" max="9" width="31.5703125" style="39" customWidth="1"/>
    <col min="10" max="10" width="26.42578125" style="39" bestFit="1" customWidth="1"/>
    <col min="11" max="12" width="23.5703125" style="39" customWidth="1"/>
    <col min="13" max="16384" width="9.140625" style="39"/>
  </cols>
  <sheetData>
    <row r="1" spans="1:12" ht="30" customHeight="1" x14ac:dyDescent="0.25"/>
    <row r="2" spans="1:12" ht="27" customHeight="1" x14ac:dyDescent="0.3">
      <c r="A2" s="43"/>
      <c r="B2" s="43"/>
      <c r="C2" s="99" t="s">
        <v>486</v>
      </c>
      <c r="D2" s="309"/>
      <c r="E2" s="309"/>
      <c r="F2" s="309"/>
      <c r="G2" s="309"/>
    </row>
    <row r="3" spans="1:12" ht="41.45" customHeight="1" thickBot="1" x14ac:dyDescent="0.5">
      <c r="A3" s="43"/>
      <c r="B3" s="43"/>
      <c r="C3" s="388" t="s">
        <v>204</v>
      </c>
      <c r="D3" s="389"/>
      <c r="E3" s="46"/>
      <c r="F3" s="46"/>
      <c r="G3" s="46"/>
      <c r="H3" s="46"/>
    </row>
    <row r="4" spans="1:12" ht="22.5" customHeight="1" x14ac:dyDescent="0.3">
      <c r="A4" s="43"/>
      <c r="B4" s="43"/>
      <c r="C4" s="385"/>
      <c r="D4" s="385"/>
      <c r="E4" s="385"/>
      <c r="F4" s="384"/>
    </row>
    <row r="5" spans="1:12" ht="27.75" customHeight="1" x14ac:dyDescent="0.3">
      <c r="A5" s="43"/>
      <c r="B5" s="386"/>
      <c r="C5" s="386"/>
      <c r="D5" s="386"/>
      <c r="E5" s="386"/>
      <c r="F5" s="386"/>
      <c r="G5" s="386"/>
      <c r="H5" s="386"/>
    </row>
    <row r="6" spans="1:12" ht="46.5" customHeight="1" x14ac:dyDescent="0.3">
      <c r="A6" s="43"/>
      <c r="C6" s="1129" t="s">
        <v>373</v>
      </c>
      <c r="D6" s="1129"/>
      <c r="E6" s="1129"/>
      <c r="F6" s="1129"/>
      <c r="G6" s="1129"/>
      <c r="H6" s="1129"/>
    </row>
    <row r="7" spans="1:12" ht="21" customHeight="1" thickBot="1" x14ac:dyDescent="0.35">
      <c r="A7" s="166"/>
      <c r="B7" s="387"/>
      <c r="C7" s="503"/>
      <c r="D7" s="914"/>
      <c r="E7" s="915"/>
      <c r="F7" s="916">
        <f>IFERROR(AVERAGE(F12:F16),0)</f>
        <v>0</v>
      </c>
      <c r="G7" s="917"/>
      <c r="H7" s="915"/>
      <c r="I7" s="915"/>
      <c r="J7" s="915"/>
      <c r="K7" s="916">
        <f>IFERROR(AVERAGE(K12:K16),0)</f>
        <v>0</v>
      </c>
      <c r="L7" s="915"/>
    </row>
    <row r="8" spans="1:12" ht="30.75" customHeight="1" x14ac:dyDescent="0.25">
      <c r="A8" s="1104"/>
      <c r="B8" s="387"/>
      <c r="C8" s="922"/>
      <c r="D8" s="1132" t="s">
        <v>509</v>
      </c>
      <c r="E8" s="1132"/>
      <c r="F8" s="1132"/>
      <c r="G8" s="1132"/>
      <c r="I8" s="1132" t="s">
        <v>510</v>
      </c>
      <c r="J8" s="1132"/>
      <c r="K8" s="1132"/>
      <c r="L8" s="1132"/>
    </row>
    <row r="9" spans="1:12" ht="23.25" customHeight="1" x14ac:dyDescent="0.3">
      <c r="A9" s="1104"/>
      <c r="B9" s="43"/>
      <c r="C9" s="923" t="s">
        <v>210</v>
      </c>
      <c r="D9" s="376" t="s">
        <v>211</v>
      </c>
      <c r="E9" s="377" t="s">
        <v>212</v>
      </c>
      <c r="F9" s="377" t="s">
        <v>213</v>
      </c>
      <c r="G9" s="378" t="s">
        <v>214</v>
      </c>
      <c r="I9" s="374" t="s">
        <v>211</v>
      </c>
      <c r="J9" s="374" t="s">
        <v>212</v>
      </c>
      <c r="K9" s="374" t="s">
        <v>213</v>
      </c>
      <c r="L9" s="374" t="s">
        <v>214</v>
      </c>
    </row>
    <row r="10" spans="1:12" ht="23.25" customHeight="1" x14ac:dyDescent="0.3">
      <c r="A10" s="51"/>
      <c r="B10" s="43"/>
      <c r="C10" s="1138" t="s">
        <v>450</v>
      </c>
      <c r="D10" s="376" t="s">
        <v>216</v>
      </c>
      <c r="E10" s="377" t="s">
        <v>216</v>
      </c>
      <c r="F10" s="377" t="s">
        <v>217</v>
      </c>
      <c r="G10" s="378" t="s">
        <v>193</v>
      </c>
      <c r="I10" s="374" t="s">
        <v>216</v>
      </c>
      <c r="J10" s="374" t="s">
        <v>216</v>
      </c>
      <c r="K10" s="374" t="s">
        <v>217</v>
      </c>
      <c r="L10" s="374" t="s">
        <v>193</v>
      </c>
    </row>
    <row r="11" spans="1:12" ht="47.25" customHeight="1" x14ac:dyDescent="0.3">
      <c r="A11" s="171"/>
      <c r="B11" s="49"/>
      <c r="C11" s="1138"/>
      <c r="D11" s="375" t="s">
        <v>218</v>
      </c>
      <c r="E11" s="375" t="s">
        <v>219</v>
      </c>
      <c r="F11" s="1135" t="s">
        <v>220</v>
      </c>
      <c r="G11" s="1135"/>
      <c r="I11" s="375" t="s">
        <v>218</v>
      </c>
      <c r="J11" s="375" t="s">
        <v>219</v>
      </c>
      <c r="K11" s="1135" t="s">
        <v>220</v>
      </c>
      <c r="L11" s="1135"/>
    </row>
    <row r="12" spans="1:12" ht="54.95" customHeight="1" x14ac:dyDescent="0.25">
      <c r="A12" s="171"/>
      <c r="B12" s="1133" t="s">
        <v>200</v>
      </c>
      <c r="C12" s="930" t="str" cm="1">
        <f t="array" ref="C12:C16">_xlfn._xlws.FILTER('Soil-Step 2'!D12:D16,'Soil-Step 2'!E12:E16="Activo")</f>
        <v>Redes de alcantarillado y estaciones de bombeo</v>
      </c>
      <c r="D12" s="758" t="e" cm="1">
        <f t="array" ref="D12:D16">_xlfn._xlws.FILTER('Soil-Step 2'!T12:T16,'Soil-Step 2'!E12:E16="Activo")</f>
        <v>#DIV/0!</v>
      </c>
      <c r="E12" s="637" t="e">
        <f>MAX('Soil-Step 1'!$P$16:$Q$16,'Soil-Step 1'!$P$20:$Q$20,'Soil-Step 1'!$O$45:$Q$45,'Soil-Step 1'!$O$49:$Q$49)</f>
        <v>#DIV/0!</v>
      </c>
      <c r="F12" s="634" t="e">
        <f>IF(C12=0,"N/A",IF(D12="N/A", "N/A", D12*E12))</f>
        <v>#DIV/0!</v>
      </c>
      <c r="G12" s="638" t="e">
        <f t="shared" ref="G12:G18" si="0">IF(F12="N/A","N/A",IF(F12&lt;3,"Bajo",IF(F12&gt;=6,"Alto","Medio")))</f>
        <v>#DIV/0!</v>
      </c>
      <c r="I12" s="636" t="e" cm="1">
        <f t="array" ref="I12:I16">_xlfn._xlws.FILTER('Soil-Step 2'!AO12:AO16,'Soil-Step 2'!AA12:AA16="Activo")</f>
        <v>#DIV/0!</v>
      </c>
      <c r="J12" s="644">
        <f>MAX('Soil-Step 1'!$O$31:$Q$31,'Soil-Step 1'!$O$49:$Q$49)</f>
        <v>0</v>
      </c>
      <c r="K12" s="634" t="e">
        <f>IF(C12=0,"N/A",IF(I12="N/A", "N/A", I12*J12))</f>
        <v>#DIV/0!</v>
      </c>
      <c r="L12" s="730" t="e">
        <f t="shared" ref="L12:L18" si="1">IF(K12="N/A","N/A",IF(K12&lt;3,"Bajo",IF(K12&gt;=6,"Alto","Medio")))</f>
        <v>#DIV/0!</v>
      </c>
    </row>
    <row r="13" spans="1:12" ht="54.95" customHeight="1" x14ac:dyDescent="0.25">
      <c r="A13" s="171"/>
      <c r="B13" s="1133"/>
      <c r="C13" s="709" t="str">
        <v>Plantas y procesos de tratamiento de aguas residuales</v>
      </c>
      <c r="D13" s="758" t="e">
        <v>#DIV/0!</v>
      </c>
      <c r="E13" s="637" t="e">
        <f>MAX('Soil-Step 1'!$P$16:$Q$16,'Soil-Step 1'!$P$20:$Q$20,'Soil-Step 1'!$O$45:$Q$45,'Soil-Step 1'!$O$49:$Q$49)</f>
        <v>#DIV/0!</v>
      </c>
      <c r="F13" s="634" t="e">
        <f t="shared" ref="F13:F18" si="2">IF(C13=0,"N/A",IF(D13="N/A", "N/A", D13*E13))</f>
        <v>#DIV/0!</v>
      </c>
      <c r="G13" s="638" t="e">
        <f t="shared" si="0"/>
        <v>#DIV/0!</v>
      </c>
      <c r="I13" s="759" t="e">
        <v>#DIV/0!</v>
      </c>
      <c r="J13" s="644">
        <f>MAX('Soil-Step 1'!$O$31:$Q$31,'Soil-Step 1'!$O$49:$Q$49)</f>
        <v>0</v>
      </c>
      <c r="K13" s="634" t="e">
        <f t="shared" ref="K13:K18" si="3">IF(C13=0,"N/A",IF(I13="N/A", "N/A", I13*J13))</f>
        <v>#DIV/0!</v>
      </c>
      <c r="L13" s="730" t="e">
        <f t="shared" si="1"/>
        <v>#DIV/0!</v>
      </c>
    </row>
    <row r="14" spans="1:12" ht="54.95" customHeight="1" x14ac:dyDescent="0.25">
      <c r="A14" s="171"/>
      <c r="B14" s="1133"/>
      <c r="C14" s="709" t="str">
        <v>Cuenca fluvial receptora</v>
      </c>
      <c r="D14" s="758" t="e">
        <v>#DIV/0!</v>
      </c>
      <c r="E14" s="637" t="e">
        <f>MAX('Soil-Step 1'!$P$16:$Q$16,'Soil-Step 1'!$P$20:$Q$20,'Soil-Step 1'!$O$45:$Q$45,'Soil-Step 1'!$O$49:$Q$49)</f>
        <v>#DIV/0!</v>
      </c>
      <c r="F14" s="634" t="e">
        <f t="shared" si="2"/>
        <v>#DIV/0!</v>
      </c>
      <c r="G14" s="638" t="e">
        <f t="shared" si="0"/>
        <v>#DIV/0!</v>
      </c>
      <c r="I14" s="759" t="e">
        <v>#DIV/0!</v>
      </c>
      <c r="J14" s="644">
        <f>MAX('Soil-Step 1'!$O$31:$Q$31,'Soil-Step 1'!$O$49:$Q$49)</f>
        <v>0</v>
      </c>
      <c r="K14" s="634" t="e">
        <f t="shared" si="3"/>
        <v>#DIV/0!</v>
      </c>
      <c r="L14" s="730" t="e">
        <f t="shared" si="1"/>
        <v>#DIV/0!</v>
      </c>
    </row>
    <row r="15" spans="1:12" ht="54.95" customHeight="1" x14ac:dyDescent="0.25">
      <c r="A15" s="171"/>
      <c r="B15" s="1133"/>
      <c r="C15" s="709" t="str">
        <v>Reutilización del efluente tratado para riego/recarga de acuíferos</v>
      </c>
      <c r="D15" s="758" t="e">
        <v>#DIV/0!</v>
      </c>
      <c r="E15" s="637" t="e">
        <f>MAX('Soil-Step 1'!$P$16:$Q$16,'Soil-Step 1'!$P$20:$Q$20,'Soil-Step 1'!$O$45:$Q$45,'Soil-Step 1'!$O$49:$Q$49)</f>
        <v>#DIV/0!</v>
      </c>
      <c r="F15" s="634" t="e">
        <f t="shared" si="2"/>
        <v>#DIV/0!</v>
      </c>
      <c r="G15" s="638" t="e">
        <f t="shared" si="0"/>
        <v>#DIV/0!</v>
      </c>
      <c r="I15" s="759" t="e">
        <v>#DIV/0!</v>
      </c>
      <c r="J15" s="644">
        <f>MAX('Soil-Step 1'!$O$31:$Q$31,'Soil-Step 1'!$O$49:$Q$49)</f>
        <v>0</v>
      </c>
      <c r="K15" s="634" t="e">
        <f t="shared" si="3"/>
        <v>#DIV/0!</v>
      </c>
      <c r="L15" s="730" t="e">
        <f t="shared" si="1"/>
        <v>#DIV/0!</v>
      </c>
    </row>
    <row r="16" spans="1:12" ht="54.95" customHeight="1" x14ac:dyDescent="0.25">
      <c r="A16" s="171"/>
      <c r="B16" s="1133"/>
      <c r="C16" s="709" t="str">
        <v>Terrenos para esparcir lodos de depuradora</v>
      </c>
      <c r="D16" s="640" t="e">
        <v>#DIV/0!</v>
      </c>
      <c r="E16" s="637" t="e">
        <f>MAX('Soil-Step 1'!$P$16:$Q$16,'Soil-Step 1'!$P$20:$Q$20,'Soil-Step 1'!$O$45:$Q$45,'Soil-Step 1'!$O$49:$Q$49)</f>
        <v>#DIV/0!</v>
      </c>
      <c r="F16" s="634" t="e">
        <f t="shared" si="2"/>
        <v>#DIV/0!</v>
      </c>
      <c r="G16" s="638" t="e">
        <f t="shared" si="0"/>
        <v>#DIV/0!</v>
      </c>
      <c r="I16" s="759" t="e">
        <v>#DIV/0!</v>
      </c>
      <c r="J16" s="644">
        <f>MAX('Soil-Step 1'!$O$31:$Q$31,'Soil-Step 1'!$O$49:$Q$49)</f>
        <v>0</v>
      </c>
      <c r="K16" s="634" t="e">
        <f t="shared" si="3"/>
        <v>#DIV/0!</v>
      </c>
      <c r="L16" s="730" t="e">
        <f t="shared" si="1"/>
        <v>#DIV/0!</v>
      </c>
    </row>
    <row r="17" spans="1:15" ht="80.25" customHeight="1" x14ac:dyDescent="0.25">
      <c r="A17" s="1106"/>
      <c r="B17" s="1134" t="s">
        <v>203</v>
      </c>
      <c r="C17" s="709" t="str" cm="1">
        <f t="array" ref="C17:C18">_xlfn._xlws.FILTER('Soil-Step 2'!D17:D18,'Soil-Step 2'!E17:E18="Activo")</f>
        <v>Suministro de energía</v>
      </c>
      <c r="D17" s="758" t="e" cm="1">
        <f t="array" ref="D17:D18">_xlfn._xlws.FILTER('Soil-Step 2'!T17:T18,'Wind-Step 2'!E17:E18="Activo")</f>
        <v>#DIV/0!</v>
      </c>
      <c r="E17" s="637" t="e">
        <f>MAX('Soil-Step 1'!$P$16:$Q$16,'Soil-Step 1'!$P$20:$Q$20,'Soil-Step 1'!$O$45:$Q$45,'Soil-Step 1'!$O$49:$Q$49)</f>
        <v>#DIV/0!</v>
      </c>
      <c r="F17" s="634" t="e">
        <f t="shared" si="2"/>
        <v>#DIV/0!</v>
      </c>
      <c r="G17" s="638" t="e">
        <f t="shared" si="0"/>
        <v>#DIV/0!</v>
      </c>
      <c r="I17" s="760" t="e" cm="1">
        <f t="array" ref="I17:I18">_xlfn._xlws.FILTER('Soil-Step 2'!AO17:AO18,'Soil-Step 2'!AA17:AA18="Activo")</f>
        <v>#DIV/0!</v>
      </c>
      <c r="J17" s="644">
        <f>MAX('Soil-Step 1'!$O$31:$Q$31,'Soil-Step 1'!$O$49:$Q$49)</f>
        <v>0</v>
      </c>
      <c r="K17" s="634" t="e">
        <f t="shared" si="3"/>
        <v>#DIV/0!</v>
      </c>
      <c r="L17" s="730" t="e">
        <f t="shared" si="1"/>
        <v>#DIV/0!</v>
      </c>
    </row>
    <row r="18" spans="1:15" ht="80.25" customHeight="1" x14ac:dyDescent="0.25">
      <c r="A18" s="1106"/>
      <c r="B18" s="1134"/>
      <c r="C18" s="709" t="str">
        <v>Conexiones por carretera</v>
      </c>
      <c r="D18" s="758" t="e">
        <v>#DIV/0!</v>
      </c>
      <c r="E18" s="637" t="e">
        <f>MAX('Soil-Step 1'!$P$16:$Q$16,'Soil-Step 1'!$P$20:$Q$20,'Soil-Step 1'!$O$45:$Q$45,'Soil-Step 1'!$O$49:$Q$49)</f>
        <v>#DIV/0!</v>
      </c>
      <c r="F18" s="634" t="e">
        <f t="shared" si="2"/>
        <v>#DIV/0!</v>
      </c>
      <c r="G18" s="638" t="e">
        <f t="shared" si="0"/>
        <v>#DIV/0!</v>
      </c>
      <c r="I18" s="761" t="e">
        <v>#DIV/0!</v>
      </c>
      <c r="J18" s="644">
        <f>MAX('Soil-Step 1'!$O$31:$Q$31,'Soil-Step 1'!$O$49:$Q$49)</f>
        <v>0</v>
      </c>
      <c r="K18" s="634" t="e">
        <f t="shared" si="3"/>
        <v>#DIV/0!</v>
      </c>
      <c r="L18" s="730" t="e">
        <f t="shared" si="1"/>
        <v>#DIV/0!</v>
      </c>
    </row>
    <row r="19" spans="1:15" s="964" customFormat="1" x14ac:dyDescent="0.25">
      <c r="B19" s="985"/>
      <c r="C19" s="921"/>
      <c r="D19" s="926"/>
      <c r="E19" s="924"/>
      <c r="F19" s="916"/>
      <c r="G19" s="924"/>
      <c r="H19" s="924"/>
      <c r="I19" s="915"/>
      <c r="J19" s="915"/>
      <c r="K19" s="916"/>
      <c r="L19" s="915"/>
      <c r="M19" s="195"/>
      <c r="N19" s="195"/>
      <c r="O19" s="195"/>
    </row>
    <row r="20" spans="1:15" s="964" customFormat="1" x14ac:dyDescent="0.25">
      <c r="B20" s="966"/>
      <c r="C20" s="928"/>
      <c r="D20" s="928"/>
      <c r="E20" s="929"/>
      <c r="F20" s="929" t="e">
        <f>MAX(F12:F16)</f>
        <v>#DIV/0!</v>
      </c>
      <c r="G20" s="929"/>
      <c r="H20" s="929"/>
      <c r="I20" s="915"/>
      <c r="J20" s="915"/>
      <c r="K20" s="929" t="e">
        <f>MAX(K12:K16)</f>
        <v>#DIV/0!</v>
      </c>
      <c r="L20" s="915"/>
      <c r="M20" s="195"/>
      <c r="N20" s="195"/>
      <c r="O20" s="195"/>
    </row>
    <row r="21" spans="1:15" s="964" customFormat="1" x14ac:dyDescent="0.25">
      <c r="C21" s="928"/>
      <c r="D21" s="928"/>
      <c r="E21" s="929"/>
      <c r="F21" s="916" t="e">
        <f>MAX(F17:F18)</f>
        <v>#DIV/0!</v>
      </c>
      <c r="G21" s="929"/>
      <c r="H21" s="929"/>
      <c r="I21" s="915"/>
      <c r="J21" s="915"/>
      <c r="K21" s="916" t="e">
        <f>MAX(K17:K18)</f>
        <v>#DIV/0!</v>
      </c>
      <c r="L21" s="915"/>
      <c r="M21" s="195"/>
      <c r="N21" s="195"/>
      <c r="O21" s="195"/>
    </row>
    <row r="22" spans="1:15" x14ac:dyDescent="0.25">
      <c r="B22" s="195"/>
      <c r="C22" s="118"/>
      <c r="D22" s="118"/>
      <c r="E22" s="504"/>
      <c r="F22" s="504"/>
      <c r="G22" s="504"/>
      <c r="H22" s="504"/>
      <c r="I22" s="195"/>
      <c r="J22" s="195"/>
      <c r="K22" s="195"/>
      <c r="L22" s="195"/>
      <c r="M22" s="195"/>
      <c r="N22" s="195"/>
      <c r="O22" s="195"/>
    </row>
    <row r="23" spans="1:15" x14ac:dyDescent="0.25">
      <c r="B23" s="195"/>
      <c r="C23" s="118"/>
      <c r="D23" s="118"/>
      <c r="E23" s="504"/>
      <c r="F23" s="504"/>
      <c r="G23" s="504"/>
      <c r="H23" s="504"/>
      <c r="I23" s="195"/>
      <c r="J23" s="195"/>
      <c r="K23" s="195"/>
      <c r="L23" s="195"/>
      <c r="M23" s="195"/>
      <c r="N23" s="195"/>
      <c r="O23" s="195"/>
    </row>
    <row r="24" spans="1:15" x14ac:dyDescent="0.25">
      <c r="B24" s="195"/>
      <c r="C24" s="118"/>
      <c r="D24" s="118"/>
      <c r="E24" s="504"/>
      <c r="F24" s="504"/>
      <c r="G24" s="504"/>
      <c r="H24" s="504"/>
      <c r="I24" s="195"/>
      <c r="J24" s="195"/>
      <c r="K24" s="195"/>
      <c r="L24" s="195"/>
      <c r="M24" s="195"/>
      <c r="N24" s="195"/>
      <c r="O24" s="195"/>
    </row>
    <row r="25" spans="1:15" x14ac:dyDescent="0.25">
      <c r="C25" s="118"/>
      <c r="D25" s="118"/>
      <c r="E25" s="504"/>
      <c r="F25" s="504"/>
      <c r="G25" s="504"/>
      <c r="H25" s="504"/>
      <c r="I25" s="195"/>
      <c r="J25" s="195"/>
      <c r="K25" s="195"/>
      <c r="L25" s="195"/>
      <c r="M25" s="195"/>
      <c r="N25" s="195"/>
      <c r="O25" s="195"/>
    </row>
    <row r="26" spans="1:15" ht="30.75" customHeight="1" x14ac:dyDescent="0.25">
      <c r="C26" s="118"/>
      <c r="D26" s="118"/>
      <c r="E26" s="504"/>
      <c r="F26" s="504"/>
      <c r="G26" s="504"/>
      <c r="H26" s="504"/>
      <c r="I26" s="195"/>
      <c r="J26" s="195"/>
      <c r="K26" s="195"/>
      <c r="L26" s="195"/>
      <c r="M26" s="195"/>
      <c r="N26" s="195"/>
      <c r="O26" s="195"/>
    </row>
    <row r="27" spans="1:15" ht="23.45" customHeight="1" x14ac:dyDescent="0.25">
      <c r="C27" s="199"/>
      <c r="D27" s="199"/>
      <c r="E27" s="112"/>
      <c r="F27" s="112"/>
      <c r="G27" s="112"/>
      <c r="H27" s="112"/>
      <c r="J27" s="964"/>
      <c r="K27" s="964"/>
      <c r="L27" s="964"/>
      <c r="M27" s="964"/>
      <c r="N27" s="964"/>
      <c r="O27" s="964"/>
    </row>
    <row r="28" spans="1:15" x14ac:dyDescent="0.25">
      <c r="C28" s="200"/>
      <c r="D28" s="200"/>
      <c r="E28" s="112"/>
      <c r="F28" s="112"/>
      <c r="G28" s="112"/>
      <c r="H28" s="112"/>
      <c r="J28" s="964"/>
      <c r="K28" s="964"/>
      <c r="L28" s="964"/>
      <c r="M28" s="964"/>
      <c r="N28" s="964"/>
      <c r="O28" s="964"/>
    </row>
    <row r="29" spans="1:15" ht="36.75" customHeight="1" x14ac:dyDescent="0.25">
      <c r="C29" s="200"/>
      <c r="D29" s="200"/>
      <c r="E29" s="112"/>
      <c r="F29" s="112"/>
      <c r="G29" s="112"/>
      <c r="H29" s="112"/>
      <c r="J29" s="964"/>
      <c r="K29" s="964"/>
      <c r="L29" s="964"/>
      <c r="M29" s="964"/>
      <c r="N29" s="964"/>
      <c r="O29" s="964"/>
    </row>
    <row r="30" spans="1:15" x14ac:dyDescent="0.25">
      <c r="C30" s="200"/>
      <c r="D30" s="200"/>
      <c r="E30" s="112"/>
      <c r="F30" s="112"/>
      <c r="G30" s="112"/>
      <c r="H30" s="112"/>
    </row>
    <row r="31" spans="1:15" x14ac:dyDescent="0.25">
      <c r="C31" s="201"/>
      <c r="D31" s="201"/>
      <c r="E31" s="112"/>
      <c r="F31" s="112"/>
      <c r="G31" s="112"/>
      <c r="H31" s="112"/>
    </row>
    <row r="32" spans="1:15" x14ac:dyDescent="0.25">
      <c r="C32" s="201"/>
      <c r="D32" s="201"/>
      <c r="E32" s="202"/>
      <c r="F32" s="202"/>
      <c r="G32" s="202"/>
      <c r="H32" s="202"/>
    </row>
    <row r="33" spans="3:8" ht="13.5" customHeight="1" x14ac:dyDescent="0.25">
      <c r="C33" s="1136"/>
      <c r="D33" s="310"/>
      <c r="E33" s="133"/>
      <c r="F33" s="133"/>
      <c r="G33" s="133"/>
      <c r="H33" s="133"/>
    </row>
    <row r="34" spans="3:8" ht="0.75" customHeight="1" x14ac:dyDescent="0.25">
      <c r="C34" s="1136"/>
      <c r="D34" s="310"/>
      <c r="E34" s="205"/>
      <c r="F34" s="205"/>
      <c r="G34" s="205"/>
      <c r="H34" s="205"/>
    </row>
    <row r="35" spans="3:8" ht="14.45" customHeight="1" x14ac:dyDescent="0.25">
      <c r="C35" s="179"/>
      <c r="D35" s="179"/>
      <c r="E35" s="206"/>
      <c r="F35" s="206"/>
      <c r="G35" s="206"/>
      <c r="H35" s="206"/>
    </row>
    <row r="36" spans="3:8" x14ac:dyDescent="0.25">
      <c r="C36" s="207"/>
      <c r="D36" s="207"/>
      <c r="E36" s="208"/>
      <c r="F36" s="208"/>
      <c r="G36" s="112"/>
      <c r="H36" s="208"/>
    </row>
    <row r="37" spans="3:8" x14ac:dyDescent="0.25">
      <c r="C37" s="200"/>
      <c r="D37" s="200"/>
      <c r="E37" s="112"/>
      <c r="F37" s="112"/>
      <c r="G37" s="112"/>
      <c r="H37" s="112"/>
    </row>
    <row r="38" spans="3:8" x14ac:dyDescent="0.25">
      <c r="C38" s="200"/>
      <c r="D38" s="200"/>
      <c r="E38" s="112"/>
      <c r="F38" s="112"/>
      <c r="G38" s="112"/>
      <c r="H38" s="112"/>
    </row>
    <row r="39" spans="3:8" x14ac:dyDescent="0.25">
      <c r="C39" s="209"/>
      <c r="D39" s="209"/>
      <c r="E39" s="112"/>
      <c r="F39" s="112"/>
      <c r="G39" s="112"/>
      <c r="H39" s="112"/>
    </row>
    <row r="40" spans="3:8" x14ac:dyDescent="0.25">
      <c r="C40" s="200"/>
      <c r="D40" s="200"/>
      <c r="E40" s="112"/>
      <c r="F40" s="112"/>
      <c r="G40" s="112"/>
      <c r="H40" s="112"/>
    </row>
    <row r="41" spans="3:8" x14ac:dyDescent="0.25">
      <c r="C41" s="200"/>
      <c r="D41" s="200"/>
      <c r="E41" s="112"/>
      <c r="F41" s="112"/>
      <c r="G41" s="112"/>
      <c r="H41" s="112"/>
    </row>
    <row r="42" spans="3:8" x14ac:dyDescent="0.25">
      <c r="C42" s="200"/>
      <c r="D42" s="200"/>
      <c r="E42" s="112"/>
      <c r="F42" s="112"/>
      <c r="G42" s="112"/>
      <c r="H42" s="112"/>
    </row>
    <row r="43" spans="3:8" x14ac:dyDescent="0.25">
      <c r="C43" s="200"/>
      <c r="D43" s="200"/>
      <c r="E43" s="112"/>
      <c r="F43" s="112"/>
      <c r="G43" s="112"/>
      <c r="H43" s="112"/>
    </row>
    <row r="44" spans="3:8" x14ac:dyDescent="0.25">
      <c r="C44" s="200"/>
      <c r="D44" s="200"/>
      <c r="E44" s="112"/>
      <c r="F44" s="112"/>
      <c r="G44" s="112"/>
      <c r="H44" s="112"/>
    </row>
    <row r="45" spans="3:8" x14ac:dyDescent="0.25">
      <c r="C45" s="200"/>
      <c r="D45" s="200"/>
      <c r="E45" s="112"/>
      <c r="F45" s="112"/>
      <c r="G45" s="112"/>
      <c r="H45" s="112"/>
    </row>
    <row r="46" spans="3:8" x14ac:dyDescent="0.25">
      <c r="C46" s="200"/>
      <c r="D46" s="200"/>
      <c r="E46" s="112"/>
      <c r="F46" s="112"/>
      <c r="G46" s="112"/>
      <c r="H46" s="112"/>
    </row>
    <row r="47" spans="3:8" x14ac:dyDescent="0.25">
      <c r="C47" s="199"/>
      <c r="D47" s="199"/>
      <c r="E47" s="112"/>
      <c r="F47" s="112"/>
      <c r="G47" s="112"/>
      <c r="H47" s="112"/>
    </row>
    <row r="48" spans="3:8" x14ac:dyDescent="0.25">
      <c r="C48" s="199"/>
      <c r="D48" s="199"/>
      <c r="E48" s="112"/>
      <c r="F48" s="112"/>
      <c r="G48" s="112"/>
      <c r="H48" s="112"/>
    </row>
    <row r="49" spans="3:8" x14ac:dyDescent="0.25">
      <c r="C49" s="209"/>
      <c r="D49" s="209"/>
      <c r="E49" s="112"/>
      <c r="F49" s="112"/>
      <c r="G49" s="112"/>
      <c r="H49" s="112"/>
    </row>
    <row r="50" spans="3:8" x14ac:dyDescent="0.25">
      <c r="C50" s="200"/>
      <c r="D50" s="200"/>
      <c r="E50" s="112"/>
      <c r="F50" s="112"/>
      <c r="G50" s="112"/>
      <c r="H50" s="112"/>
    </row>
    <row r="51" spans="3:8" x14ac:dyDescent="0.25">
      <c r="C51" s="199"/>
      <c r="D51" s="19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ht="21.95" customHeight="1" x14ac:dyDescent="0.25">
      <c r="C54" s="200"/>
      <c r="D54" s="200"/>
      <c r="E54" s="112"/>
      <c r="F54" s="112"/>
      <c r="G54" s="112"/>
      <c r="H54" s="112"/>
    </row>
    <row r="55" spans="3:8" ht="22.5" customHeight="1" x14ac:dyDescent="0.25">
      <c r="C55" s="200"/>
      <c r="D55" s="200"/>
      <c r="E55" s="112"/>
      <c r="F55" s="112"/>
      <c r="G55" s="112"/>
      <c r="H55" s="112"/>
    </row>
    <row r="56" spans="3:8" ht="28.5" customHeight="1" x14ac:dyDescent="0.25">
      <c r="C56" s="200"/>
      <c r="D56" s="200"/>
      <c r="E56" s="112"/>
      <c r="F56" s="112"/>
      <c r="G56" s="112"/>
      <c r="H56" s="112"/>
    </row>
    <row r="57" spans="3:8" ht="27.75" customHeight="1" x14ac:dyDescent="0.25">
      <c r="C57" s="201"/>
      <c r="D57" s="201"/>
      <c r="E57" s="112"/>
      <c r="F57" s="112"/>
      <c r="G57" s="112"/>
      <c r="H57" s="112"/>
    </row>
    <row r="58" spans="3:8" x14ac:dyDescent="0.25">
      <c r="C58" s="201"/>
      <c r="D58" s="201"/>
      <c r="E58" s="202"/>
      <c r="F58" s="202"/>
      <c r="G58" s="202"/>
      <c r="H58" s="202"/>
    </row>
  </sheetData>
  <sheetProtection algorithmName="SHA-512" hashValue="xYuoHqj0v1g4gRz0ntnRTmHHkPUIWdgtn8Wwt+h7hYN1SQvwlsFxJ1UBfUQTzuwbwcT6JWfHCu6wBrmu5aZ62g==" saltValue="MEWqM1k8hV3lLy+iaxR/8g==" spinCount="100000" sheet="1" objects="1" scenarios="1"/>
  <mergeCells count="11">
    <mergeCell ref="C33:C34"/>
    <mergeCell ref="I8:L8"/>
    <mergeCell ref="K11:L11"/>
    <mergeCell ref="C6:H6"/>
    <mergeCell ref="A8:A9"/>
    <mergeCell ref="D8:G8"/>
    <mergeCell ref="F11:G11"/>
    <mergeCell ref="B12:B16"/>
    <mergeCell ref="A17:A18"/>
    <mergeCell ref="B17:B18"/>
    <mergeCell ref="C10:C11"/>
  </mergeCells>
  <conditionalFormatting sqref="C12:C18">
    <cfRule type="cellIs" dxfId="116" priority="16" operator="equal">
      <formula>0</formula>
    </cfRule>
  </conditionalFormatting>
  <conditionalFormatting sqref="D12:G18">
    <cfRule type="cellIs" dxfId="115" priority="15" operator="equal">
      <formula>"N/A"</formula>
    </cfRule>
    <cfRule type="cellIs" dxfId="114" priority="17" operator="equal">
      <formula>0</formula>
    </cfRule>
  </conditionalFormatting>
  <conditionalFormatting sqref="G12:G18">
    <cfRule type="cellIs" dxfId="113" priority="19" operator="equal">
      <formula>"Bajo"</formula>
    </cfRule>
    <cfRule type="cellIs" dxfId="112" priority="20" operator="equal">
      <formula>"Medio"</formula>
    </cfRule>
    <cfRule type="cellIs" dxfId="111" priority="21" operator="equal">
      <formula>"Alto"</formula>
    </cfRule>
  </conditionalFormatting>
  <conditionalFormatting sqref="I12:L18">
    <cfRule type="cellIs" dxfId="110" priority="1" operator="equal">
      <formula>"N/A"</formula>
    </cfRule>
    <cfRule type="cellIs" dxfId="109" priority="6" operator="equal">
      <formula>0</formula>
    </cfRule>
  </conditionalFormatting>
  <conditionalFormatting sqref="K17:L18">
    <cfRule type="cellIs" dxfId="108" priority="11" operator="equal">
      <formula>"Bajo"</formula>
    </cfRule>
    <cfRule type="cellIs" dxfId="107" priority="12" operator="equal">
      <formula>"Medio"</formula>
    </cfRule>
    <cfRule type="cellIs" dxfId="106" priority="13" operator="equal">
      <formula>"Alto"</formula>
    </cfRule>
    <cfRule type="containsBlanks" dxfId="105" priority="14">
      <formula>LEN(TRIM(K17))=0</formula>
    </cfRule>
  </conditionalFormatting>
  <conditionalFormatting sqref="L12:L18">
    <cfRule type="cellIs" dxfId="104" priority="2" operator="equal">
      <formula>"Bajo"</formula>
    </cfRule>
    <cfRule type="cellIs" dxfId="103" priority="3" operator="equal">
      <formula>"Medio"</formula>
    </cfRule>
    <cfRule type="cellIs" dxfId="102" priority="4" operator="equal">
      <formula>"Alto"</formula>
    </cfRule>
    <cfRule type="cellIs" dxfId="101" priority="8" operator="equal">
      <formula>"Bajo"</formula>
    </cfRule>
    <cfRule type="cellIs" dxfId="100" priority="9" operator="equal">
      <formula>"Medio"</formula>
    </cfRule>
    <cfRule type="cellIs" dxfId="99" priority="10"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030A7-B5B4-4969-9124-78F2A0EECD73}">
  <sheetPr codeName="Φύλλο10">
    <tabColor theme="7" tint="-0.499984740745262"/>
  </sheetPr>
  <dimension ref="A1:AE91"/>
  <sheetViews>
    <sheetView zoomScale="70" zoomScaleNormal="70" workbookViewId="0">
      <selection activeCell="D5" sqref="D5"/>
    </sheetView>
  </sheetViews>
  <sheetFormatPr baseColWidth="10"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52.85546875" style="39" customWidth="1"/>
    <col min="14" max="14" width="4.85546875" style="39" customWidth="1"/>
    <col min="15" max="16" width="25.5703125" style="39" customWidth="1"/>
    <col min="17" max="16384" width="9.140625" style="39"/>
  </cols>
  <sheetData>
    <row r="1" spans="1:21" x14ac:dyDescent="0.25">
      <c r="Q1" s="195"/>
      <c r="R1" s="195"/>
      <c r="S1" s="195"/>
      <c r="T1" s="195"/>
      <c r="U1" s="195"/>
    </row>
    <row r="2" spans="1:21" ht="32.25" customHeight="1" x14ac:dyDescent="0.3">
      <c r="D2" s="99" t="s">
        <v>486</v>
      </c>
      <c r="E2" s="99"/>
      <c r="F2" s="99"/>
      <c r="M2" s="8"/>
      <c r="N2" s="8"/>
      <c r="O2" s="8"/>
      <c r="P2" s="8"/>
      <c r="Q2" s="22"/>
      <c r="R2" s="22"/>
      <c r="S2" s="195"/>
      <c r="T2" s="195"/>
      <c r="U2" s="195"/>
    </row>
    <row r="3" spans="1:21" ht="41.45" customHeight="1" thickBot="1" x14ac:dyDescent="0.5">
      <c r="D3" s="211" t="s">
        <v>221</v>
      </c>
      <c r="E3" s="211"/>
      <c r="F3" s="211"/>
      <c r="G3" s="211"/>
      <c r="H3" s="211"/>
      <c r="I3" s="211"/>
      <c r="J3" s="198"/>
      <c r="K3" s="198"/>
      <c r="M3" s="8"/>
      <c r="N3" s="8"/>
      <c r="O3" s="8"/>
      <c r="P3" s="8"/>
      <c r="Q3" s="22"/>
      <c r="R3" s="22"/>
      <c r="S3" s="195"/>
      <c r="T3" s="195"/>
      <c r="U3" s="195"/>
    </row>
    <row r="4" spans="1:21" ht="24" customHeight="1" thickTop="1" x14ac:dyDescent="0.45">
      <c r="B4" s="49"/>
      <c r="D4" s="87"/>
      <c r="E4" s="647"/>
      <c r="F4" s="647"/>
      <c r="G4" s="647"/>
      <c r="H4" s="647"/>
      <c r="I4" s="647"/>
      <c r="M4" s="8"/>
      <c r="N4" s="8"/>
      <c r="O4" s="8"/>
      <c r="P4" s="8"/>
      <c r="Q4" s="22"/>
      <c r="R4" s="22"/>
      <c r="S4" s="195"/>
      <c r="T4" s="195"/>
      <c r="U4" s="195"/>
    </row>
    <row r="5" spans="1:21" ht="24" customHeight="1" x14ac:dyDescent="0.3">
      <c r="B5" s="49"/>
      <c r="D5" s="87"/>
      <c r="E5" s="651" t="s">
        <v>222</v>
      </c>
      <c r="F5" s="1230" t="str">
        <f>'Water-Step 2'!H5</f>
        <v>Recogida y tratamiento de aguas residuales</v>
      </c>
      <c r="G5" s="1230"/>
      <c r="H5" s="650"/>
      <c r="I5" s="650"/>
      <c r="J5" s="650"/>
      <c r="M5" s="8"/>
      <c r="N5" s="8"/>
      <c r="O5" s="8"/>
      <c r="P5" s="8"/>
      <c r="Q5" s="22"/>
      <c r="R5" s="22"/>
      <c r="S5" s="195"/>
      <c r="T5" s="195"/>
      <c r="U5" s="195"/>
    </row>
    <row r="6" spans="1:21" ht="24" customHeight="1" x14ac:dyDescent="0.3">
      <c r="B6" s="49"/>
      <c r="D6" s="87"/>
      <c r="E6" s="649"/>
      <c r="F6" s="649"/>
      <c r="G6" s="649"/>
      <c r="H6" s="649"/>
      <c r="I6" s="649"/>
      <c r="J6" s="649"/>
      <c r="M6" s="8"/>
      <c r="N6" s="8"/>
      <c r="O6" s="8"/>
      <c r="P6" s="8"/>
      <c r="Q6" s="22"/>
      <c r="R6" s="22"/>
      <c r="S6" s="195"/>
      <c r="T6" s="195"/>
      <c r="U6" s="195"/>
    </row>
    <row r="7" spans="1:21" ht="17.45" customHeight="1" x14ac:dyDescent="0.3">
      <c r="A7" s="49"/>
      <c r="B7" s="103"/>
      <c r="C7" s="50"/>
      <c r="D7" s="1207" t="s">
        <v>378</v>
      </c>
      <c r="E7" s="1140" t="s">
        <v>200</v>
      </c>
      <c r="F7" s="1140"/>
      <c r="G7" s="1140"/>
      <c r="H7" s="1140"/>
      <c r="I7" s="1140"/>
      <c r="J7" s="1141" t="s">
        <v>203</v>
      </c>
      <c r="K7" s="1141"/>
      <c r="L7" s="488"/>
      <c r="Q7" s="22"/>
      <c r="R7" s="22"/>
      <c r="S7" s="195"/>
      <c r="T7" s="195"/>
      <c r="U7" s="195"/>
    </row>
    <row r="8" spans="1:21" ht="19.5" customHeight="1" x14ac:dyDescent="0.3">
      <c r="A8" s="213"/>
      <c r="B8" s="103"/>
      <c r="C8" s="50"/>
      <c r="D8" s="1208"/>
      <c r="E8" s="1140"/>
      <c r="F8" s="1140"/>
      <c r="G8" s="1140"/>
      <c r="H8" s="1140"/>
      <c r="I8" s="1140"/>
      <c r="J8" s="1141"/>
      <c r="K8" s="1141"/>
      <c r="L8" s="488"/>
      <c r="Q8" s="22"/>
      <c r="R8" s="22"/>
      <c r="S8" s="195"/>
      <c r="T8" s="195"/>
      <c r="U8" s="195"/>
    </row>
    <row r="9" spans="1:21" ht="6.75" customHeight="1" x14ac:dyDescent="0.45">
      <c r="A9" s="49"/>
      <c r="B9" s="103"/>
      <c r="C9" s="50"/>
      <c r="D9" s="233"/>
      <c r="E9" s="234"/>
      <c r="F9" s="234"/>
      <c r="G9" s="234"/>
      <c r="H9" s="234"/>
      <c r="I9" s="234"/>
      <c r="J9" s="8"/>
      <c r="K9" s="403"/>
      <c r="L9" s="480"/>
      <c r="M9" s="8"/>
      <c r="N9" s="8"/>
      <c r="O9" s="8"/>
      <c r="P9" s="8"/>
      <c r="Q9" s="22"/>
      <c r="R9" s="22"/>
      <c r="S9" s="195"/>
      <c r="T9" s="195"/>
      <c r="U9" s="195"/>
    </row>
    <row r="10" spans="1:21" ht="81.75" customHeight="1" x14ac:dyDescent="0.25">
      <c r="A10" s="1105"/>
      <c r="B10" s="214"/>
      <c r="D10" s="411" t="s">
        <v>379</v>
      </c>
      <c r="E10" s="413" t="str" cm="1">
        <f t="array" ref="E10:I10">TRANSPOSE('Soil-Step 3'!C12:C16)</f>
        <v>Redes de alcantarillado y estaciones de bombeo</v>
      </c>
      <c r="F10" s="413" t="str">
        <v>Plantas y procesos de tratamiento de aguas residuales</v>
      </c>
      <c r="G10" s="413" t="str">
        <v>Cuenca fluvial receptora</v>
      </c>
      <c r="H10" s="413" t="str">
        <v>Reutilización del efluente tratado para riego/recarga de acuíferos</v>
      </c>
      <c r="I10" s="413" t="str">
        <v>Terrenos para esparcir lodos de depuradora</v>
      </c>
      <c r="J10" s="383" t="str" cm="1">
        <f t="array" ref="J10:K10">TRANSPOSE(_xlfn.ANCHORARRAY('Soil-Step 3'!C17))</f>
        <v>Suministro de energía</v>
      </c>
      <c r="K10" s="383" t="str">
        <v>Conexiones por carretera</v>
      </c>
      <c r="L10" s="473"/>
      <c r="M10" s="365"/>
      <c r="N10" s="365"/>
      <c r="O10" s="365"/>
      <c r="P10" s="90"/>
      <c r="Q10" s="22"/>
      <c r="R10" s="22"/>
      <c r="S10" s="22"/>
      <c r="T10" s="22"/>
      <c r="U10" s="22"/>
    </row>
    <row r="11" spans="1:21" ht="48.95" customHeight="1" x14ac:dyDescent="0.25">
      <c r="A11" s="1105"/>
      <c r="B11" s="214"/>
      <c r="D11" s="478" t="s">
        <v>511</v>
      </c>
      <c r="E11" s="478"/>
      <c r="F11" s="478"/>
      <c r="G11" s="478"/>
      <c r="H11" s="478"/>
      <c r="I11" s="478"/>
      <c r="J11" s="478"/>
      <c r="K11" s="478"/>
      <c r="L11" s="473"/>
      <c r="M11" s="368"/>
      <c r="O11" s="365"/>
      <c r="P11" s="90"/>
      <c r="Q11" s="22"/>
      <c r="R11" s="22"/>
      <c r="S11" s="22"/>
      <c r="T11" s="22"/>
      <c r="U11" s="22"/>
    </row>
    <row r="12" spans="1:21" ht="48.75" customHeight="1" thickBot="1" x14ac:dyDescent="0.3">
      <c r="A12" s="1105"/>
      <c r="B12" s="215"/>
      <c r="C12" s="216" t="s">
        <v>381</v>
      </c>
      <c r="D12" s="404" t="s">
        <v>512</v>
      </c>
      <c r="E12" s="412" t="e" cm="1">
        <f t="array" ref="E12:I12">TRANSPOSE('Soil-Step 3'!G12:G16)</f>
        <v>#DIV/0!</v>
      </c>
      <c r="F12" s="412" t="e">
        <v>#DIV/0!</v>
      </c>
      <c r="G12" s="412" t="e">
        <v>#DIV/0!</v>
      </c>
      <c r="H12" s="412" t="e">
        <v>#DIV/0!</v>
      </c>
      <c r="I12" s="412" t="e">
        <v>#DIV/0!</v>
      </c>
      <c r="J12" s="236" t="e" cm="1">
        <f t="array" ref="J12:K12">TRANSPOSE('Soil-Step 3'!G17:G18)</f>
        <v>#DIV/0!</v>
      </c>
      <c r="K12" s="236" t="e">
        <v>#DIV/0!</v>
      </c>
      <c r="L12" s="368"/>
      <c r="M12" s="368"/>
      <c r="O12" s="368"/>
      <c r="P12" s="90"/>
      <c r="Q12" s="22" t="s">
        <v>239</v>
      </c>
      <c r="R12" s="22"/>
      <c r="S12" s="22"/>
      <c r="T12" s="22"/>
      <c r="U12" s="22"/>
    </row>
    <row r="13" spans="1:21" ht="43.5" customHeight="1" x14ac:dyDescent="0.25">
      <c r="A13" s="1105"/>
      <c r="B13" s="217"/>
      <c r="C13" s="88" t="s">
        <v>383</v>
      </c>
      <c r="D13" s="235" t="s">
        <v>513</v>
      </c>
      <c r="E13" s="235"/>
      <c r="F13" s="235"/>
      <c r="G13" s="235"/>
      <c r="H13" s="235"/>
      <c r="I13" s="235"/>
      <c r="J13" s="237"/>
      <c r="K13" s="237"/>
      <c r="L13" s="8"/>
      <c r="M13" s="8"/>
      <c r="N13" s="8"/>
      <c r="O13" s="8"/>
      <c r="Q13" s="22"/>
      <c r="R13" s="22"/>
      <c r="S13" s="22"/>
      <c r="T13" s="22"/>
      <c r="U13" s="22"/>
    </row>
    <row r="14" spans="1:21" ht="23.45" customHeight="1" x14ac:dyDescent="0.25">
      <c r="A14" s="1157"/>
      <c r="C14" s="88"/>
      <c r="D14" s="428" t="s">
        <v>234</v>
      </c>
      <c r="E14" s="429"/>
      <c r="F14" s="429"/>
      <c r="G14" s="429"/>
      <c r="H14" s="429"/>
      <c r="I14" s="429"/>
      <c r="J14" s="430"/>
      <c r="K14" s="430"/>
      <c r="Q14" s="22"/>
      <c r="R14" s="22"/>
      <c r="S14" s="22"/>
      <c r="T14" s="22"/>
      <c r="U14" s="22"/>
    </row>
    <row r="15" spans="1:21" ht="30" customHeight="1" x14ac:dyDescent="0.25">
      <c r="A15" s="1106"/>
      <c r="B15" s="218"/>
      <c r="D15" s="407" t="s">
        <v>235</v>
      </c>
      <c r="E15" s="416"/>
      <c r="F15" s="417"/>
      <c r="G15" s="417"/>
      <c r="H15" s="417"/>
      <c r="I15" s="417"/>
      <c r="J15" s="418"/>
      <c r="K15" s="418"/>
      <c r="L15" s="481"/>
      <c r="M15" s="481"/>
      <c r="N15" s="481"/>
      <c r="O15" s="481"/>
      <c r="Q15" s="22"/>
      <c r="R15" s="22"/>
      <c r="S15" s="22"/>
      <c r="T15" s="22"/>
      <c r="U15" s="22"/>
    </row>
    <row r="16" spans="1:21" ht="30" customHeight="1" x14ac:dyDescent="0.25">
      <c r="A16" s="1106"/>
      <c r="B16" s="215"/>
      <c r="D16" s="408" t="s">
        <v>235</v>
      </c>
      <c r="E16" s="419"/>
      <c r="F16" s="420"/>
      <c r="G16" s="420"/>
      <c r="H16" s="420"/>
      <c r="I16" s="420"/>
      <c r="J16" s="421"/>
      <c r="K16" s="421"/>
      <c r="L16" s="481"/>
      <c r="M16" s="481"/>
      <c r="N16" s="481"/>
      <c r="O16" s="481"/>
      <c r="Q16" s="22"/>
      <c r="R16" s="22"/>
      <c r="S16" s="22"/>
      <c r="T16" s="22"/>
      <c r="U16" s="22"/>
    </row>
    <row r="17" spans="1:31" ht="30" customHeight="1" x14ac:dyDescent="0.25">
      <c r="A17" s="1106"/>
      <c r="B17" s="219"/>
      <c r="D17" s="408" t="s">
        <v>235</v>
      </c>
      <c r="E17" s="419"/>
      <c r="F17" s="420"/>
      <c r="G17" s="420"/>
      <c r="H17" s="420"/>
      <c r="I17" s="420"/>
      <c r="J17" s="421"/>
      <c r="K17" s="421"/>
      <c r="L17" s="481"/>
      <c r="M17" s="481"/>
      <c r="N17" s="481"/>
      <c r="O17" s="481"/>
      <c r="Q17" s="22"/>
      <c r="R17" s="22"/>
      <c r="S17" s="22"/>
      <c r="T17" s="22"/>
      <c r="U17" s="22"/>
    </row>
    <row r="18" spans="1:31" ht="30" customHeight="1" x14ac:dyDescent="0.25">
      <c r="A18" s="1106"/>
      <c r="B18" s="219"/>
      <c r="D18" s="408" t="s">
        <v>235</v>
      </c>
      <c r="E18" s="419"/>
      <c r="F18" s="420"/>
      <c r="G18" s="420"/>
      <c r="H18" s="420"/>
      <c r="I18" s="420"/>
      <c r="J18" s="421"/>
      <c r="K18" s="421"/>
      <c r="L18" s="481"/>
      <c r="M18" s="481"/>
      <c r="N18" s="481"/>
      <c r="O18" s="481"/>
      <c r="Q18" s="22"/>
      <c r="R18" s="22"/>
      <c r="S18" s="22"/>
      <c r="T18" s="22"/>
      <c r="U18" s="22"/>
    </row>
    <row r="19" spans="1:31" ht="30" customHeight="1" x14ac:dyDescent="0.25">
      <c r="A19" s="1106"/>
      <c r="B19" s="219"/>
      <c r="D19" s="408" t="s">
        <v>235</v>
      </c>
      <c r="E19" s="419"/>
      <c r="F19" s="420"/>
      <c r="G19" s="420"/>
      <c r="H19" s="420"/>
      <c r="I19" s="420"/>
      <c r="J19" s="421"/>
      <c r="K19" s="421"/>
      <c r="L19" s="481"/>
      <c r="M19" s="481"/>
      <c r="N19" s="481"/>
      <c r="O19" s="481"/>
      <c r="P19" s="1002"/>
      <c r="Q19" s="1002"/>
      <c r="R19" s="1002"/>
      <c r="S19" s="1002"/>
      <c r="T19" s="1002"/>
      <c r="U19" s="1002"/>
      <c r="V19" s="1002"/>
    </row>
    <row r="20" spans="1:31" ht="30" customHeight="1" x14ac:dyDescent="0.25">
      <c r="A20" s="1106"/>
      <c r="B20" s="219"/>
      <c r="D20" s="408" t="s">
        <v>235</v>
      </c>
      <c r="E20" s="419"/>
      <c r="F20" s="420"/>
      <c r="G20" s="420"/>
      <c r="H20" s="420"/>
      <c r="I20" s="420"/>
      <c r="J20" s="421"/>
      <c r="K20" s="421"/>
      <c r="L20" s="481"/>
      <c r="M20" s="481"/>
      <c r="N20" s="481"/>
      <c r="O20" s="481"/>
      <c r="P20" s="1002"/>
      <c r="Q20" s="1002"/>
      <c r="R20" s="1002"/>
      <c r="S20" s="1002"/>
      <c r="T20" s="1002"/>
      <c r="U20" s="1002"/>
      <c r="V20" s="1002"/>
      <c r="W20" s="915"/>
    </row>
    <row r="21" spans="1:31" ht="30" customHeight="1" x14ac:dyDescent="0.25">
      <c r="A21" s="1106"/>
      <c r="B21" s="219"/>
      <c r="D21" s="408" t="s">
        <v>235</v>
      </c>
      <c r="E21" s="419"/>
      <c r="F21" s="420"/>
      <c r="G21" s="420"/>
      <c r="H21" s="420"/>
      <c r="I21" s="420"/>
      <c r="J21" s="421"/>
      <c r="K21" s="421"/>
      <c r="L21" s="481"/>
      <c r="M21" s="481"/>
      <c r="N21" s="481"/>
      <c r="O21" s="481"/>
      <c r="P21" s="1002"/>
      <c r="Q21" s="1002"/>
      <c r="R21" s="1002"/>
      <c r="S21" s="1002"/>
      <c r="T21" s="1002"/>
      <c r="U21" s="1002"/>
      <c r="V21" s="1002"/>
      <c r="W21" s="915"/>
    </row>
    <row r="22" spans="1:31" ht="30" customHeight="1" x14ac:dyDescent="0.25">
      <c r="A22" s="1106"/>
      <c r="B22" s="219"/>
      <c r="D22" s="408" t="s">
        <v>235</v>
      </c>
      <c r="E22" s="419"/>
      <c r="F22" s="420"/>
      <c r="G22" s="420"/>
      <c r="H22" s="420"/>
      <c r="I22" s="420"/>
      <c r="J22" s="421"/>
      <c r="K22" s="421"/>
      <c r="L22" s="481"/>
      <c r="M22" s="499"/>
      <c r="N22" s="499"/>
      <c r="O22" s="499"/>
      <c r="P22" s="1002"/>
      <c r="Q22" s="915"/>
      <c r="R22" s="915"/>
      <c r="S22" s="915"/>
      <c r="T22" s="915"/>
      <c r="U22" s="915"/>
      <c r="V22" s="915"/>
      <c r="W22" s="915"/>
      <c r="X22" s="195"/>
      <c r="Y22" s="1003"/>
      <c r="Z22" s="1003"/>
    </row>
    <row r="23" spans="1:31" ht="30" customHeight="1" x14ac:dyDescent="0.25">
      <c r="A23" s="1106"/>
      <c r="B23" s="219"/>
      <c r="D23" s="408" t="s">
        <v>235</v>
      </c>
      <c r="E23" s="419"/>
      <c r="F23" s="420"/>
      <c r="G23" s="420"/>
      <c r="H23" s="420"/>
      <c r="I23" s="420"/>
      <c r="J23" s="421"/>
      <c r="K23" s="940"/>
      <c r="L23" s="499"/>
      <c r="M23" s="499"/>
      <c r="N23" s="499"/>
      <c r="O23" s="499"/>
      <c r="P23" s="1002"/>
      <c r="Q23" s="915"/>
      <c r="R23" s="915"/>
      <c r="S23" s="915"/>
      <c r="T23" s="915"/>
      <c r="U23" s="915"/>
      <c r="V23" s="915"/>
      <c r="W23" s="915"/>
      <c r="X23" s="195"/>
      <c r="Y23" s="1003"/>
      <c r="Z23" s="1003"/>
      <c r="AA23" s="964"/>
      <c r="AB23" s="964"/>
      <c r="AC23" s="964"/>
      <c r="AD23" s="964"/>
      <c r="AE23" s="964"/>
    </row>
    <row r="24" spans="1:31" ht="30" customHeight="1" thickBot="1" x14ac:dyDescent="0.45">
      <c r="A24" s="1106"/>
      <c r="B24" s="219"/>
      <c r="D24" s="409" t="s">
        <v>235</v>
      </c>
      <c r="E24" s="422"/>
      <c r="F24" s="423"/>
      <c r="G24" s="423"/>
      <c r="H24" s="423"/>
      <c r="I24" s="423"/>
      <c r="J24" s="424"/>
      <c r="K24" s="941"/>
      <c r="L24" s="499"/>
      <c r="M24" s="933"/>
      <c r="N24" s="499"/>
      <c r="O24" s="499"/>
      <c r="P24" s="1002"/>
      <c r="Q24" s="915"/>
      <c r="R24" s="915"/>
      <c r="S24" s="931" t="s">
        <v>880</v>
      </c>
      <c r="T24" s="931"/>
      <c r="U24" s="931" t="s">
        <v>879</v>
      </c>
      <c r="V24" s="915"/>
      <c r="W24" s="915"/>
      <c r="X24" s="195"/>
      <c r="Y24" s="1003"/>
      <c r="Z24" s="1003"/>
      <c r="AA24" s="964"/>
      <c r="AB24" s="964"/>
      <c r="AC24" s="964"/>
      <c r="AD24" s="964"/>
      <c r="AE24" s="964"/>
    </row>
    <row r="25" spans="1:31" ht="57.6" customHeight="1" x14ac:dyDescent="0.25">
      <c r="A25" s="1106"/>
      <c r="B25" s="218"/>
      <c r="C25" s="60" t="s">
        <v>386</v>
      </c>
      <c r="D25" s="220" t="s">
        <v>238</v>
      </c>
      <c r="E25" s="1149"/>
      <c r="F25" s="1149"/>
      <c r="G25" s="1149"/>
      <c r="H25" s="1149"/>
      <c r="I25" s="1149"/>
      <c r="J25" s="1149"/>
      <c r="K25" s="1149"/>
      <c r="L25" s="500"/>
      <c r="M25" s="939"/>
      <c r="N25" s="500"/>
      <c r="O25" s="1152"/>
      <c r="P25" s="915"/>
      <c r="Q25" s="915"/>
      <c r="R25" s="915"/>
      <c r="S25" s="931" t="str" cm="1">
        <f t="array" ref="S25">IF(MAX(R26:R28)=0,"N/A",INDEX(Q26:Q28,S26,1))</f>
        <v>N/A</v>
      </c>
      <c r="T25" s="915"/>
      <c r="U25" s="931" t="str" cm="1">
        <f t="array" ref="U25">IF(MAX(T26:T28)=0,"N/A",INDEX(Q26:Q28,U26,1))</f>
        <v>N/A</v>
      </c>
      <c r="V25" s="915"/>
      <c r="W25" s="915"/>
      <c r="X25" s="195"/>
      <c r="Y25" s="1003"/>
      <c r="Z25" s="1003"/>
      <c r="AA25" s="964"/>
      <c r="AB25" s="964"/>
      <c r="AC25" s="964"/>
      <c r="AD25" s="964"/>
      <c r="AE25" s="964"/>
    </row>
    <row r="26" spans="1:31" ht="30" customHeight="1" thickBot="1" x14ac:dyDescent="0.3">
      <c r="A26" s="1106"/>
      <c r="B26" s="218"/>
      <c r="C26" s="60"/>
      <c r="D26" s="427" t="s">
        <v>240</v>
      </c>
      <c r="E26" s="1150"/>
      <c r="F26" s="1150"/>
      <c r="G26" s="1150"/>
      <c r="H26" s="1150"/>
      <c r="I26" s="1150"/>
      <c r="J26" s="1150"/>
      <c r="K26" s="1150"/>
      <c r="L26" s="500"/>
      <c r="M26" s="938"/>
      <c r="N26" s="500"/>
      <c r="O26" s="1152"/>
      <c r="P26" s="915"/>
      <c r="Q26" s="916" t="s">
        <v>239</v>
      </c>
      <c r="R26" s="916">
        <f>COUNTIF(E27:I27,Q26)</f>
        <v>0</v>
      </c>
      <c r="S26" s="932">
        <f>MATCH(MAX(R26:R28),R26:R28,0)</f>
        <v>1</v>
      </c>
      <c r="T26" s="916">
        <f>COUNTIF(J27:K27,Q26)</f>
        <v>0</v>
      </c>
      <c r="U26" s="932">
        <f>MATCH(MAX(T26:T28),T26:T28,0)</f>
        <v>1</v>
      </c>
      <c r="V26" s="915"/>
      <c r="W26" s="915"/>
      <c r="X26" s="195"/>
      <c r="Y26" s="1003"/>
      <c r="Z26" s="1003"/>
      <c r="AA26" s="964"/>
      <c r="AB26" s="964"/>
      <c r="AC26" s="964"/>
      <c r="AD26" s="964"/>
      <c r="AE26" s="964"/>
    </row>
    <row r="27" spans="1:31" ht="51.95" customHeight="1" thickBot="1" x14ac:dyDescent="0.3">
      <c r="A27" s="1106"/>
      <c r="B27" s="221"/>
      <c r="C27" s="153" t="s">
        <v>388</v>
      </c>
      <c r="D27" s="238" t="s">
        <v>514</v>
      </c>
      <c r="E27" s="415" t="e">
        <f t="shared" ref="E27:K27" si="0">IF(E12="N/A","N/A",IF(E12=0,0,IF(E25=0,E12,IF(E25="Alto","Bajo",IF(E12="Alto","Medio","Bajo")))))</f>
        <v>#DIV/0!</v>
      </c>
      <c r="F27" s="415" t="e">
        <f t="shared" si="0"/>
        <v>#DIV/0!</v>
      </c>
      <c r="G27" s="415" t="e">
        <f t="shared" si="0"/>
        <v>#DIV/0!</v>
      </c>
      <c r="H27" s="415" t="e">
        <f t="shared" si="0"/>
        <v>#DIV/0!</v>
      </c>
      <c r="I27" s="415" t="e">
        <f t="shared" si="0"/>
        <v>#DIV/0!</v>
      </c>
      <c r="J27" s="415" t="e">
        <f t="shared" si="0"/>
        <v>#DIV/0!</v>
      </c>
      <c r="K27" s="942" t="e">
        <f t="shared" si="0"/>
        <v>#DIV/0!</v>
      </c>
      <c r="L27" s="501"/>
      <c r="M27" s="938"/>
      <c r="N27" s="501"/>
      <c r="O27" s="501"/>
      <c r="P27" s="915"/>
      <c r="Q27" s="916" t="s">
        <v>243</v>
      </c>
      <c r="R27" s="916">
        <f>COUNTIF(E27:I27,Q27)</f>
        <v>0</v>
      </c>
      <c r="S27" s="932"/>
      <c r="T27" s="916">
        <f>COUNTIF(J27:K27,Q27)</f>
        <v>0</v>
      </c>
      <c r="U27" s="932"/>
      <c r="V27" s="915"/>
      <c r="W27" s="915"/>
      <c r="X27" s="195"/>
      <c r="Y27" s="1003"/>
      <c r="Z27" s="1003"/>
      <c r="AA27" s="964"/>
      <c r="AB27" s="964"/>
      <c r="AC27" s="964"/>
      <c r="AD27" s="964"/>
      <c r="AE27" s="964"/>
    </row>
    <row r="28" spans="1:31" ht="30" customHeight="1" thickBot="1" x14ac:dyDescent="0.3">
      <c r="A28" s="1106"/>
      <c r="B28" s="221"/>
      <c r="C28" s="153"/>
      <c r="D28" s="404"/>
      <c r="E28" s="493"/>
      <c r="F28" s="493"/>
      <c r="G28" s="493"/>
      <c r="H28" s="493"/>
      <c r="I28" s="493"/>
      <c r="J28" s="493"/>
      <c r="K28" s="493"/>
      <c r="L28" s="501"/>
      <c r="M28" s="936"/>
      <c r="N28" s="501"/>
      <c r="O28" s="501"/>
      <c r="P28" s="915"/>
      <c r="Q28" s="916" t="s">
        <v>246</v>
      </c>
      <c r="R28" s="916">
        <f>COUNTIF(E27:I27,Q28)</f>
        <v>0</v>
      </c>
      <c r="S28" s="932"/>
      <c r="T28" s="916">
        <f>COUNTIF(J27:K27,Q28)</f>
        <v>0</v>
      </c>
      <c r="U28" s="932"/>
      <c r="V28" s="915"/>
      <c r="W28" s="915"/>
      <c r="X28" s="195"/>
      <c r="Y28" s="1003"/>
      <c r="Z28" s="1003"/>
      <c r="AA28" s="964"/>
      <c r="AB28" s="964"/>
      <c r="AC28" s="964"/>
      <c r="AD28" s="964"/>
      <c r="AE28" s="964"/>
    </row>
    <row r="29" spans="1:31" ht="39.75" customHeight="1" thickBot="1" x14ac:dyDescent="0.3">
      <c r="A29" s="1106"/>
      <c r="B29" s="222"/>
      <c r="C29" s="60"/>
      <c r="D29" s="410" t="s">
        <v>515</v>
      </c>
      <c r="E29" s="405"/>
      <c r="F29" s="405"/>
      <c r="G29" s="405"/>
      <c r="H29" s="405"/>
      <c r="I29" s="405"/>
      <c r="J29" s="405"/>
      <c r="K29" s="405"/>
      <c r="L29" s="195"/>
      <c r="M29" s="232"/>
      <c r="N29" s="232"/>
      <c r="O29" s="22"/>
      <c r="P29" s="915"/>
      <c r="Q29" s="916"/>
      <c r="R29" s="916"/>
      <c r="S29" s="916"/>
      <c r="T29" s="915"/>
      <c r="U29" s="915"/>
      <c r="V29" s="915"/>
      <c r="W29" s="915"/>
      <c r="X29" s="195"/>
      <c r="Y29" s="1003"/>
      <c r="Z29" s="1003"/>
      <c r="AA29" s="964"/>
      <c r="AB29" s="964"/>
      <c r="AC29" s="964"/>
      <c r="AD29" s="964"/>
      <c r="AE29" s="964"/>
    </row>
    <row r="30" spans="1:31" ht="42" customHeight="1" thickBot="1" x14ac:dyDescent="0.3">
      <c r="A30" s="63"/>
      <c r="B30" s="222"/>
      <c r="C30" s="216" t="s">
        <v>394</v>
      </c>
      <c r="D30" s="235" t="s">
        <v>516</v>
      </c>
      <c r="E30" s="482" t="e" cm="1">
        <f t="array" ref="E30:I30">TRANSPOSE('Soil-Step 3'!L12:L16)</f>
        <v>#DIV/0!</v>
      </c>
      <c r="F30" s="482" t="e">
        <v>#DIV/0!</v>
      </c>
      <c r="G30" s="482" t="e">
        <v>#DIV/0!</v>
      </c>
      <c r="H30" s="482" t="e">
        <v>#DIV/0!</v>
      </c>
      <c r="I30" s="482" t="e">
        <v>#DIV/0!</v>
      </c>
      <c r="J30" s="482" t="e" cm="1">
        <f t="array" ref="J30:K30">TRANSPOSE('Soil-Step 3'!L17:L18)</f>
        <v>#DIV/0!</v>
      </c>
      <c r="K30" s="482" t="e">
        <v>#DIV/0!</v>
      </c>
      <c r="L30" s="502"/>
      <c r="M30" s="232"/>
      <c r="N30" s="232"/>
      <c r="O30" s="232"/>
      <c r="P30" s="915"/>
      <c r="Q30" s="916"/>
      <c r="R30" s="916"/>
      <c r="S30" s="915"/>
      <c r="T30" s="915"/>
      <c r="U30" s="915"/>
      <c r="V30" s="915"/>
      <c r="W30" s="915"/>
      <c r="X30" s="195"/>
      <c r="Y30" s="1003"/>
      <c r="Z30" s="1003"/>
      <c r="AA30" s="964"/>
      <c r="AB30" s="964"/>
      <c r="AC30" s="964"/>
      <c r="AD30" s="964"/>
      <c r="AE30" s="964"/>
    </row>
    <row r="31" spans="1:31" ht="29.25" customHeight="1" x14ac:dyDescent="0.25">
      <c r="A31" s="63"/>
      <c r="B31" s="222"/>
      <c r="C31" s="216" t="s">
        <v>396</v>
      </c>
      <c r="D31" s="235" t="s">
        <v>517</v>
      </c>
      <c r="E31" s="406"/>
      <c r="F31" s="406"/>
      <c r="G31" s="406"/>
      <c r="H31" s="406"/>
      <c r="I31" s="406"/>
      <c r="J31" s="406"/>
      <c r="K31" s="406"/>
      <c r="L31" s="195"/>
      <c r="M31" s="232"/>
      <c r="N31" s="232"/>
      <c r="O31" s="22"/>
      <c r="P31" s="915"/>
      <c r="Q31" s="915"/>
      <c r="R31" s="915"/>
      <c r="S31" s="915"/>
      <c r="T31" s="915"/>
      <c r="U31" s="915"/>
      <c r="V31" s="915"/>
      <c r="W31" s="915"/>
      <c r="X31" s="195"/>
      <c r="Y31" s="1003"/>
      <c r="Z31" s="1003"/>
      <c r="AA31" s="964"/>
      <c r="AB31" s="964"/>
      <c r="AC31" s="964"/>
      <c r="AD31" s="964"/>
      <c r="AE31" s="964"/>
    </row>
    <row r="32" spans="1:31" ht="23.45" customHeight="1" x14ac:dyDescent="0.25">
      <c r="A32" s="63"/>
      <c r="C32" s="88"/>
      <c r="D32" s="428" t="s">
        <v>234</v>
      </c>
      <c r="E32" s="429"/>
      <c r="F32" s="429"/>
      <c r="G32" s="429"/>
      <c r="H32" s="429"/>
      <c r="I32" s="429"/>
      <c r="J32" s="430"/>
      <c r="K32" s="430"/>
      <c r="M32" s="195"/>
      <c r="N32" s="195"/>
      <c r="O32" s="195"/>
      <c r="P32" s="915"/>
      <c r="Q32" s="915"/>
      <c r="R32" s="915"/>
      <c r="S32" s="915"/>
      <c r="T32" s="915"/>
      <c r="U32" s="915"/>
      <c r="V32" s="915"/>
      <c r="W32" s="915"/>
      <c r="X32" s="195"/>
      <c r="Y32" s="1003"/>
      <c r="Z32" s="1003"/>
      <c r="AA32" s="964"/>
      <c r="AB32" s="964"/>
      <c r="AC32" s="964"/>
      <c r="AD32" s="964"/>
      <c r="AE32" s="964"/>
    </row>
    <row r="33" spans="1:31" ht="30" customHeight="1" x14ac:dyDescent="0.25">
      <c r="A33" s="63"/>
      <c r="B33" s="222"/>
      <c r="C33" s="60"/>
      <c r="D33" s="999" t="s">
        <v>235</v>
      </c>
      <c r="E33" s="416"/>
      <c r="F33" s="417"/>
      <c r="G33" s="417"/>
      <c r="H33" s="417"/>
      <c r="I33" s="417"/>
      <c r="J33" s="418"/>
      <c r="K33" s="418"/>
      <c r="L33" s="481"/>
      <c r="M33" s="499"/>
      <c r="N33" s="499"/>
      <c r="O33" s="499"/>
      <c r="P33" s="915"/>
      <c r="Q33" s="915"/>
      <c r="R33" s="915"/>
      <c r="S33" s="915"/>
      <c r="T33" s="915"/>
      <c r="U33" s="915"/>
      <c r="V33" s="915"/>
      <c r="W33" s="915"/>
      <c r="X33" s="195"/>
      <c r="Y33" s="1003"/>
      <c r="Z33" s="1003"/>
      <c r="AA33" s="964"/>
      <c r="AB33" s="964"/>
      <c r="AC33" s="964"/>
      <c r="AD33" s="964"/>
      <c r="AE33" s="964"/>
    </row>
    <row r="34" spans="1:31" ht="30" customHeight="1" x14ac:dyDescent="0.25">
      <c r="A34" s="63"/>
      <c r="B34" s="222"/>
      <c r="C34" s="60"/>
      <c r="D34" s="999" t="s">
        <v>235</v>
      </c>
      <c r="E34" s="425"/>
      <c r="F34" s="420"/>
      <c r="G34" s="420"/>
      <c r="H34" s="420"/>
      <c r="I34" s="420"/>
      <c r="J34" s="421"/>
      <c r="K34" s="421"/>
      <c r="L34" s="481"/>
      <c r="M34" s="499"/>
      <c r="N34" s="499"/>
      <c r="O34" s="499"/>
      <c r="P34" s="915"/>
      <c r="Q34" s="916"/>
      <c r="R34" s="916"/>
      <c r="S34" s="932"/>
      <c r="T34" s="915"/>
      <c r="U34" s="915"/>
      <c r="V34" s="915"/>
      <c r="W34" s="915"/>
      <c r="X34" s="195"/>
      <c r="Y34" s="1003"/>
      <c r="Z34" s="1003"/>
      <c r="AA34" s="964"/>
      <c r="AB34" s="964"/>
      <c r="AC34" s="964"/>
      <c r="AD34" s="964"/>
      <c r="AE34" s="964"/>
    </row>
    <row r="35" spans="1:31" ht="30" customHeight="1" x14ac:dyDescent="0.25">
      <c r="A35" s="63"/>
      <c r="B35" s="222"/>
      <c r="C35" s="60"/>
      <c r="D35" s="999" t="s">
        <v>235</v>
      </c>
      <c r="E35" s="425"/>
      <c r="F35" s="420"/>
      <c r="G35" s="420"/>
      <c r="H35" s="420"/>
      <c r="I35" s="420"/>
      <c r="J35" s="421"/>
      <c r="K35" s="421"/>
      <c r="L35" s="481"/>
      <c r="M35" s="499"/>
      <c r="N35" s="499"/>
      <c r="O35" s="499"/>
      <c r="P35" s="915"/>
      <c r="Q35" s="916"/>
      <c r="R35" s="916"/>
      <c r="S35" s="932"/>
      <c r="T35" s="915"/>
      <c r="U35" s="915"/>
      <c r="V35" s="915"/>
      <c r="W35" s="915"/>
      <c r="X35" s="195"/>
      <c r="Y35" s="1003"/>
      <c r="Z35" s="1003"/>
      <c r="AA35" s="964"/>
      <c r="AB35" s="964"/>
      <c r="AC35" s="964"/>
      <c r="AD35" s="964"/>
      <c r="AE35" s="964"/>
    </row>
    <row r="36" spans="1:31" ht="30" customHeight="1" x14ac:dyDescent="0.25">
      <c r="A36" s="63"/>
      <c r="B36" s="222"/>
      <c r="C36" s="60"/>
      <c r="D36" s="999" t="s">
        <v>235</v>
      </c>
      <c r="E36" s="425"/>
      <c r="F36" s="420"/>
      <c r="G36" s="420"/>
      <c r="H36" s="420"/>
      <c r="I36" s="420"/>
      <c r="J36" s="421"/>
      <c r="K36" s="421"/>
      <c r="L36" s="481"/>
      <c r="M36" s="499"/>
      <c r="N36" s="499"/>
      <c r="O36" s="499"/>
      <c r="P36" s="915"/>
      <c r="Q36" s="916"/>
      <c r="R36" s="916"/>
      <c r="S36" s="932"/>
      <c r="T36" s="915"/>
      <c r="U36" s="915"/>
      <c r="V36" s="915"/>
      <c r="W36" s="915"/>
      <c r="X36" s="195"/>
      <c r="Y36" s="1003"/>
      <c r="Z36" s="1003"/>
      <c r="AA36" s="964"/>
      <c r="AB36" s="964"/>
      <c r="AC36" s="964"/>
      <c r="AD36" s="964"/>
      <c r="AE36" s="964"/>
    </row>
    <row r="37" spans="1:31" ht="30" customHeight="1" x14ac:dyDescent="0.25">
      <c r="A37" s="63"/>
      <c r="B37" s="222"/>
      <c r="C37" s="60"/>
      <c r="D37" s="999" t="s">
        <v>235</v>
      </c>
      <c r="E37" s="425"/>
      <c r="F37" s="420"/>
      <c r="G37" s="420"/>
      <c r="H37" s="420"/>
      <c r="I37" s="420"/>
      <c r="J37" s="421"/>
      <c r="K37" s="421"/>
      <c r="L37" s="481"/>
      <c r="M37" s="499"/>
      <c r="N37" s="499"/>
      <c r="O37" s="499"/>
      <c r="P37" s="915"/>
      <c r="Q37" s="916"/>
      <c r="R37" s="916"/>
      <c r="S37" s="916"/>
      <c r="T37" s="915"/>
      <c r="U37" s="915"/>
      <c r="V37" s="915"/>
      <c r="W37" s="915"/>
      <c r="X37" s="195"/>
      <c r="Y37" s="1003"/>
      <c r="Z37" s="1003"/>
      <c r="AA37" s="964"/>
      <c r="AB37" s="964"/>
      <c r="AC37" s="964"/>
      <c r="AD37" s="964"/>
      <c r="AE37" s="964"/>
    </row>
    <row r="38" spans="1:31" ht="30" customHeight="1" x14ac:dyDescent="0.25">
      <c r="A38" s="63"/>
      <c r="B38" s="222"/>
      <c r="C38" s="60"/>
      <c r="D38" s="999" t="s">
        <v>235</v>
      </c>
      <c r="E38" s="425"/>
      <c r="F38" s="420"/>
      <c r="G38" s="420"/>
      <c r="H38" s="420"/>
      <c r="I38" s="420"/>
      <c r="J38" s="421"/>
      <c r="K38" s="421"/>
      <c r="L38" s="481"/>
      <c r="M38" s="499"/>
      <c r="N38" s="499"/>
      <c r="O38" s="499"/>
      <c r="P38" s="915"/>
      <c r="Q38" s="916"/>
      <c r="R38" s="916"/>
      <c r="S38" s="915"/>
      <c r="T38" s="915"/>
      <c r="U38" s="915"/>
      <c r="V38" s="915"/>
      <c r="W38" s="915"/>
      <c r="X38" s="195"/>
      <c r="Y38" s="1003"/>
      <c r="Z38" s="1003"/>
      <c r="AA38" s="964"/>
      <c r="AB38" s="964"/>
      <c r="AC38" s="964"/>
      <c r="AD38" s="964"/>
      <c r="AE38" s="964"/>
    </row>
    <row r="39" spans="1:31" ht="30" customHeight="1" x14ac:dyDescent="0.25">
      <c r="A39" s="63"/>
      <c r="B39" s="222"/>
      <c r="C39" s="60"/>
      <c r="D39" s="999" t="s">
        <v>235</v>
      </c>
      <c r="E39" s="425"/>
      <c r="F39" s="420"/>
      <c r="G39" s="420"/>
      <c r="H39" s="420"/>
      <c r="I39" s="420"/>
      <c r="J39" s="421"/>
      <c r="K39" s="421"/>
      <c r="L39" s="481"/>
      <c r="M39" s="499"/>
      <c r="N39" s="499"/>
      <c r="O39" s="499"/>
      <c r="P39" s="915"/>
      <c r="Q39" s="915"/>
      <c r="R39" s="915"/>
      <c r="S39" s="915"/>
      <c r="T39" s="915"/>
      <c r="U39" s="915"/>
      <c r="V39" s="915"/>
      <c r="W39" s="915"/>
      <c r="X39" s="195"/>
      <c r="Y39" s="1003"/>
      <c r="Z39" s="1003"/>
      <c r="AA39" s="964"/>
      <c r="AB39" s="964"/>
      <c r="AC39" s="964"/>
      <c r="AD39" s="964"/>
      <c r="AE39" s="964"/>
    </row>
    <row r="40" spans="1:31" ht="30" customHeight="1" x14ac:dyDescent="0.25">
      <c r="A40" s="63"/>
      <c r="B40" s="222"/>
      <c r="C40" s="60"/>
      <c r="D40" s="999" t="s">
        <v>235</v>
      </c>
      <c r="E40" s="425"/>
      <c r="F40" s="420"/>
      <c r="G40" s="420"/>
      <c r="H40" s="420"/>
      <c r="I40" s="420"/>
      <c r="J40" s="421"/>
      <c r="K40" s="421"/>
      <c r="L40" s="481"/>
      <c r="M40" s="499"/>
      <c r="N40" s="499"/>
      <c r="O40" s="499"/>
      <c r="P40" s="915"/>
      <c r="Q40" s="915"/>
      <c r="R40" s="915"/>
      <c r="S40" s="915"/>
      <c r="T40" s="915"/>
      <c r="U40" s="915"/>
      <c r="V40" s="915"/>
      <c r="W40" s="915"/>
      <c r="X40" s="195"/>
      <c r="Y40" s="1003"/>
      <c r="Z40" s="1003"/>
      <c r="AA40" s="964"/>
      <c r="AB40" s="964"/>
      <c r="AC40" s="964"/>
      <c r="AD40" s="964"/>
      <c r="AE40" s="964"/>
    </row>
    <row r="41" spans="1:31" ht="30" customHeight="1" x14ac:dyDescent="0.25">
      <c r="A41" s="63"/>
      <c r="B41" s="222"/>
      <c r="C41" s="60"/>
      <c r="D41" s="999" t="s">
        <v>235</v>
      </c>
      <c r="E41" s="425"/>
      <c r="F41" s="420"/>
      <c r="G41" s="420"/>
      <c r="H41" s="420"/>
      <c r="I41" s="420"/>
      <c r="J41" s="421"/>
      <c r="K41" s="421"/>
      <c r="L41" s="481"/>
      <c r="M41" s="499"/>
      <c r="N41" s="499"/>
      <c r="O41" s="499"/>
      <c r="P41" s="915"/>
      <c r="Q41" s="915"/>
      <c r="R41" s="915"/>
      <c r="S41" s="915"/>
      <c r="T41" s="915"/>
      <c r="U41" s="915"/>
      <c r="V41" s="915"/>
      <c r="W41" s="915"/>
      <c r="X41" s="195"/>
      <c r="Y41" s="1003"/>
      <c r="Z41" s="1003"/>
      <c r="AA41" s="964"/>
      <c r="AB41" s="964"/>
      <c r="AC41" s="964"/>
      <c r="AD41" s="964"/>
      <c r="AE41" s="964"/>
    </row>
    <row r="42" spans="1:31" ht="30" customHeight="1" thickBot="1" x14ac:dyDescent="0.3">
      <c r="A42" s="63"/>
      <c r="B42" s="222"/>
      <c r="C42" s="60"/>
      <c r="D42" s="1000" t="s">
        <v>235</v>
      </c>
      <c r="E42" s="426"/>
      <c r="F42" s="423"/>
      <c r="G42" s="423"/>
      <c r="H42" s="423"/>
      <c r="I42" s="423"/>
      <c r="J42" s="424"/>
      <c r="K42" s="424"/>
      <c r="L42" s="481"/>
      <c r="M42" s="499"/>
      <c r="N42" s="499"/>
      <c r="O42" s="499"/>
      <c r="P42" s="915"/>
      <c r="Q42" s="915"/>
      <c r="R42" s="915"/>
      <c r="S42" s="931" t="s">
        <v>880</v>
      </c>
      <c r="T42" s="915"/>
      <c r="U42" s="915"/>
      <c r="V42" s="915"/>
      <c r="W42" s="915"/>
      <c r="X42" s="195"/>
      <c r="Y42" s="1003"/>
      <c r="Z42" s="1003"/>
      <c r="AA42" s="964"/>
      <c r="AB42" s="964"/>
      <c r="AC42" s="964"/>
      <c r="AD42" s="964"/>
      <c r="AE42" s="964"/>
    </row>
    <row r="43" spans="1:31" ht="26.25" customHeight="1" x14ac:dyDescent="0.25">
      <c r="A43" s="1106"/>
      <c r="B43" s="218"/>
      <c r="C43" s="60" t="s">
        <v>398</v>
      </c>
      <c r="D43" s="220" t="s">
        <v>238</v>
      </c>
      <c r="E43" s="1149"/>
      <c r="F43" s="1149"/>
      <c r="G43" s="1149"/>
      <c r="H43" s="1149"/>
      <c r="I43" s="1149"/>
      <c r="J43" s="1145"/>
      <c r="K43" s="1145"/>
      <c r="L43" s="122"/>
      <c r="M43" s="1152"/>
      <c r="N43" s="500"/>
      <c r="O43" s="1152"/>
      <c r="P43" s="915"/>
      <c r="Q43" s="915"/>
      <c r="R43" s="915"/>
      <c r="S43" s="931" t="str" cm="1">
        <f t="array" ref="S43">IF(MAX(R44:R46)=0,"N/A",INDEX(Q44:Q46,S44,1))</f>
        <v>N/A</v>
      </c>
      <c r="T43" s="915"/>
      <c r="U43" s="931" t="str" cm="1">
        <f t="array" ref="U43">IF(MAX(T44:T46)=0,"N/A",INDEX(Q44:Q46,U44,1))</f>
        <v>N/A</v>
      </c>
      <c r="V43" s="915"/>
      <c r="W43" s="915"/>
      <c r="X43" s="195"/>
      <c r="Y43" s="1003"/>
      <c r="Z43" s="1003"/>
      <c r="AA43" s="964"/>
      <c r="AB43" s="964"/>
      <c r="AC43" s="964"/>
      <c r="AD43" s="964"/>
      <c r="AE43" s="964"/>
    </row>
    <row r="44" spans="1:31" ht="33.75" customHeight="1" thickBot="1" x14ac:dyDescent="0.3">
      <c r="A44" s="1106"/>
      <c r="B44" s="218"/>
      <c r="C44" s="216"/>
      <c r="D44" s="427" t="s">
        <v>240</v>
      </c>
      <c r="E44" s="1150"/>
      <c r="F44" s="1150"/>
      <c r="G44" s="1150"/>
      <c r="H44" s="1150"/>
      <c r="I44" s="1150"/>
      <c r="J44" s="1146"/>
      <c r="K44" s="1146"/>
      <c r="L44" s="122"/>
      <c r="M44" s="1152"/>
      <c r="N44" s="500"/>
      <c r="O44" s="1152"/>
      <c r="P44" s="915"/>
      <c r="Q44" s="916" t="s">
        <v>239</v>
      </c>
      <c r="R44" s="916">
        <f>COUNTIF(E45:I45,Q44)</f>
        <v>0</v>
      </c>
      <c r="S44" s="932">
        <f>MATCH(MAX(R44:R46),R44:R46,0)</f>
        <v>1</v>
      </c>
      <c r="T44" s="916">
        <f>COUNTIF(J45:K45,Q44)</f>
        <v>0</v>
      </c>
      <c r="U44" s="932">
        <f>MATCH(MAX(T44:T46),T44:T46,0)</f>
        <v>1</v>
      </c>
      <c r="V44" s="915"/>
      <c r="W44" s="915"/>
      <c r="X44" s="195"/>
      <c r="Y44" s="1003"/>
      <c r="Z44" s="1003"/>
      <c r="AA44" s="964"/>
      <c r="AB44" s="964"/>
      <c r="AC44" s="964"/>
      <c r="AD44" s="964"/>
      <c r="AE44" s="964"/>
    </row>
    <row r="45" spans="1:31" ht="57" customHeight="1" thickBot="1" x14ac:dyDescent="0.3">
      <c r="A45" s="1106"/>
      <c r="B45" s="218"/>
      <c r="C45" s="153" t="s">
        <v>399</v>
      </c>
      <c r="D45" s="414" t="s">
        <v>518</v>
      </c>
      <c r="E45" s="415" t="e">
        <f t="shared" ref="E45:K45" si="1">IF(E30="N/A","N/A",IF(E30=0,0,IF(E43=0,E30,IF(E43="Alto","Bajo",IF(E30="Alto","Medio","Bajo")))))</f>
        <v>#DIV/0!</v>
      </c>
      <c r="F45" s="415" t="e">
        <f t="shared" si="1"/>
        <v>#DIV/0!</v>
      </c>
      <c r="G45" s="415" t="e">
        <f t="shared" si="1"/>
        <v>#DIV/0!</v>
      </c>
      <c r="H45" s="415" t="e">
        <f t="shared" si="1"/>
        <v>#DIV/0!</v>
      </c>
      <c r="I45" s="415" t="e">
        <f t="shared" si="1"/>
        <v>#DIV/0!</v>
      </c>
      <c r="J45" s="415" t="e">
        <f t="shared" si="1"/>
        <v>#DIV/0!</v>
      </c>
      <c r="K45" s="415" t="e">
        <f t="shared" si="1"/>
        <v>#DIV/0!</v>
      </c>
      <c r="L45" s="482"/>
      <c r="M45" s="501">
        <f>IF(M30="N/A","N/A",IF(M30=0,0,IF(M43=0,M30,IF(M43="Alto","Bajo",IF(M30="Alto","Medio","Bajo")))))</f>
        <v>0</v>
      </c>
      <c r="N45" s="501"/>
      <c r="O45" s="501">
        <f>IF(O30="N/A","N/A",IF(O30=0,0,IF(O43=0,O30,IF(O43="Alto","Bajo",IF(O30="Alto","Medio","Bajo")))))</f>
        <v>0</v>
      </c>
      <c r="P45" s="915"/>
      <c r="Q45" s="916" t="s">
        <v>243</v>
      </c>
      <c r="R45" s="916">
        <f>COUNTIF(E45:I45,Q45)</f>
        <v>0</v>
      </c>
      <c r="S45" s="932"/>
      <c r="T45" s="916">
        <f>COUNTIF(J45:K45,Q45)</f>
        <v>0</v>
      </c>
      <c r="U45" s="932"/>
      <c r="V45" s="915"/>
      <c r="W45" s="915"/>
      <c r="X45" s="195"/>
      <c r="Y45" s="1003"/>
      <c r="Z45" s="1003"/>
      <c r="AA45" s="964"/>
      <c r="AB45" s="964"/>
      <c r="AC45" s="964"/>
      <c r="AD45" s="964"/>
      <c r="AE45" s="964"/>
    </row>
    <row r="46" spans="1:31" ht="33" customHeight="1" thickTop="1" x14ac:dyDescent="0.25">
      <c r="A46" s="1106"/>
      <c r="B46" s="218"/>
      <c r="C46" s="153"/>
      <c r="D46" s="404"/>
      <c r="E46" s="482"/>
      <c r="F46" s="482"/>
      <c r="G46" s="482"/>
      <c r="H46" s="482"/>
      <c r="I46" s="482"/>
      <c r="J46" s="482"/>
      <c r="K46" s="482"/>
      <c r="L46" s="482"/>
      <c r="M46" s="501"/>
      <c r="N46" s="501"/>
      <c r="O46" s="501"/>
      <c r="P46" s="915"/>
      <c r="Q46" s="916" t="s">
        <v>246</v>
      </c>
      <c r="R46" s="916">
        <f>COUNTIF(E45:I45,Q46)</f>
        <v>0</v>
      </c>
      <c r="S46" s="932"/>
      <c r="T46" s="916">
        <f>COUNTIF(J45:K45,Q46)</f>
        <v>0</v>
      </c>
      <c r="U46" s="932"/>
      <c r="V46" s="915"/>
      <c r="W46" s="915"/>
      <c r="X46" s="195"/>
      <c r="Y46" s="1003"/>
      <c r="Z46" s="1003"/>
      <c r="AA46" s="964"/>
      <c r="AB46" s="964"/>
      <c r="AC46" s="964"/>
      <c r="AD46" s="964"/>
      <c r="AE46" s="964"/>
    </row>
    <row r="47" spans="1:31" ht="19.5" customHeight="1" x14ac:dyDescent="0.25">
      <c r="A47" s="1106"/>
      <c r="B47" s="218"/>
      <c r="C47" s="216"/>
      <c r="E47" s="223"/>
      <c r="F47" s="223"/>
      <c r="G47" s="223"/>
      <c r="H47" s="223"/>
      <c r="I47" s="223"/>
      <c r="J47" s="223"/>
      <c r="K47" s="223"/>
      <c r="L47" s="223"/>
      <c r="M47" s="22"/>
      <c r="N47" s="22"/>
      <c r="O47" s="22"/>
      <c r="P47" s="915"/>
      <c r="Q47" s="915"/>
      <c r="R47" s="915"/>
      <c r="S47" s="915"/>
      <c r="T47" s="915"/>
      <c r="U47" s="915"/>
      <c r="V47" s="915"/>
      <c r="W47" s="915"/>
      <c r="X47" s="195"/>
      <c r="Y47" s="1003"/>
      <c r="Z47" s="1003"/>
      <c r="AA47" s="964"/>
      <c r="AB47" s="964"/>
      <c r="AC47" s="964"/>
      <c r="AD47" s="964"/>
      <c r="AE47" s="964"/>
    </row>
    <row r="48" spans="1:31" ht="36" customHeight="1" x14ac:dyDescent="0.25">
      <c r="A48" s="1106"/>
      <c r="B48" s="218"/>
      <c r="C48" s="216"/>
      <c r="D48" s="653" t="s">
        <v>259</v>
      </c>
      <c r="E48" s="1143" t="str">
        <f>F5</f>
        <v>Recogida y tratamiento de aguas residuales</v>
      </c>
      <c r="F48" s="1143"/>
      <c r="G48" s="678"/>
      <c r="H48" s="679"/>
      <c r="I48" s="679"/>
      <c r="J48" s="1229"/>
      <c r="K48" s="1229"/>
      <c r="L48" s="489"/>
      <c r="M48" s="195"/>
      <c r="N48" s="195"/>
      <c r="O48" s="22"/>
      <c r="P48" s="915"/>
      <c r="Q48" s="915"/>
      <c r="R48" s="915"/>
      <c r="S48" s="915"/>
      <c r="T48" s="915"/>
      <c r="U48" s="915"/>
      <c r="V48" s="915"/>
      <c r="W48" s="915"/>
      <c r="X48" s="195"/>
      <c r="Y48" s="1003"/>
      <c r="Z48" s="1003"/>
    </row>
    <row r="49" spans="1:24" ht="11.45" customHeight="1" x14ac:dyDescent="0.25">
      <c r="A49" s="1106"/>
      <c r="B49" s="218"/>
      <c r="C49" s="216"/>
      <c r="D49" s="653"/>
      <c r="E49" s="68"/>
      <c r="F49" s="68"/>
      <c r="G49" s="678"/>
      <c r="H49" s="679"/>
      <c r="I49" s="679"/>
      <c r="J49" s="489"/>
      <c r="K49" s="489"/>
      <c r="L49" s="489"/>
      <c r="M49" s="195"/>
      <c r="N49" s="195"/>
      <c r="O49" s="22"/>
      <c r="P49" s="22"/>
      <c r="Q49" s="22"/>
      <c r="R49" s="915"/>
      <c r="S49" s="915"/>
      <c r="T49" s="915"/>
      <c r="U49" s="915"/>
      <c r="V49" s="915"/>
      <c r="W49" s="915"/>
      <c r="X49" s="195"/>
    </row>
    <row r="50" spans="1:24" ht="39" customHeight="1" thickBot="1" x14ac:dyDescent="0.3">
      <c r="A50" s="1106"/>
      <c r="B50" s="218"/>
      <c r="C50" s="216"/>
      <c r="D50" s="50"/>
      <c r="E50" s="1158" t="s">
        <v>200</v>
      </c>
      <c r="F50" s="1158"/>
      <c r="G50" s="1158"/>
      <c r="H50" s="1158"/>
      <c r="I50" s="1158"/>
      <c r="J50" s="1147" t="s">
        <v>203</v>
      </c>
      <c r="K50" s="1147"/>
      <c r="L50" s="224"/>
      <c r="P50" s="87"/>
      <c r="Q50" s="195"/>
      <c r="R50" s="915"/>
      <c r="S50" s="915"/>
      <c r="T50" s="915"/>
      <c r="U50" s="915"/>
      <c r="V50" s="915"/>
      <c r="W50" s="915"/>
      <c r="X50" s="195"/>
    </row>
    <row r="51" spans="1:24" ht="57.95" customHeight="1" x14ac:dyDescent="0.25">
      <c r="A51" s="1106"/>
      <c r="B51" s="218"/>
      <c r="C51" s="88"/>
      <c r="D51" s="485" t="s">
        <v>260</v>
      </c>
      <c r="E51" s="486" t="str" cm="1">
        <f t="array" ref="E51:I51">IF($F$5="Drinking Water Supply",TRANSPOSE(Φύλλο2!A4:A8),IF($F$5="Wastewater Collection &amp; Treatment",TRANSPOSE(Φύλλο2!A21:A25),TRANSPOSE(Φύλλο2!A12:A16)))</f>
        <v>Agua de fuentes naturales</v>
      </c>
      <c r="F51" s="486" t="str">
        <v>Redes de riego de agua y estaciones de bombeo</v>
      </c>
      <c r="G51" s="486">
        <v>0</v>
      </c>
      <c r="H51" s="486" t="str">
        <v>Reutilización del efluente tratado en las plantas de tratamiento de aguas residuales</v>
      </c>
      <c r="I51" s="486">
        <v>0</v>
      </c>
      <c r="J51" s="486" t="str">
        <f>J10</f>
        <v>Suministro de energía</v>
      </c>
      <c r="K51" s="486" t="str">
        <f>K10</f>
        <v>Conexiones por carretera</v>
      </c>
      <c r="L51" s="473"/>
      <c r="M51" s="225" t="s">
        <v>261</v>
      </c>
      <c r="N51" s="694"/>
      <c r="O51" s="1141" t="s">
        <v>262</v>
      </c>
      <c r="P51" s="1141"/>
      <c r="Q51" s="195"/>
      <c r="R51" s="915"/>
      <c r="S51" s="915"/>
      <c r="T51" s="915"/>
      <c r="U51" s="915"/>
      <c r="V51" s="915"/>
      <c r="W51" s="915"/>
      <c r="X51" s="195"/>
    </row>
    <row r="52" spans="1:24" ht="23.45" customHeight="1" x14ac:dyDescent="0.25">
      <c r="A52" s="1106"/>
      <c r="B52" s="218"/>
      <c r="C52" s="88"/>
      <c r="D52" s="683" t="s">
        <v>519</v>
      </c>
      <c r="E52" s="681"/>
      <c r="F52" s="681"/>
      <c r="G52" s="681"/>
      <c r="H52" s="681"/>
      <c r="I52" s="681"/>
      <c r="J52" s="681"/>
      <c r="K52" s="681"/>
      <c r="L52" s="487"/>
      <c r="M52" s="226" t="s">
        <v>265</v>
      </c>
      <c r="N52" s="695"/>
      <c r="O52" s="1154" t="s">
        <v>266</v>
      </c>
      <c r="P52" s="1155"/>
      <c r="Q52" s="195"/>
      <c r="R52" s="915"/>
      <c r="S52" s="915"/>
      <c r="T52" s="915"/>
      <c r="U52" s="915"/>
      <c r="V52" s="915"/>
      <c r="W52" s="915"/>
    </row>
    <row r="53" spans="1:24" ht="39.950000000000003" customHeight="1" x14ac:dyDescent="0.25">
      <c r="A53" s="1106"/>
      <c r="B53" s="218"/>
      <c r="D53" s="515" t="str">
        <f>IF($F$5="Drinking Water Supply",Φύλλο3!G4,IF($F$5="Wastewater Collection &amp; Treatment", Φύλλο3!G26,Φύλλο3!G49))</f>
        <v>Planificar rutas de derivación en el sistema de riego.</v>
      </c>
      <c r="E53" s="682">
        <f>IF($F$5="Wastewater Collection &amp; Treatment",'Soil Adaptation'!B24,IF($F$5="Drinking Water Supply",'Soil Adaptation'!B3,'Soil Adaptation'!B37))</f>
        <v>0</v>
      </c>
      <c r="F53" s="682" t="str">
        <f>IF($F$5="Wastewater Collection &amp; Treatment",'Soil Adaptation'!C24,IF($F$5="Drinking Water Supply",'Soil Adaptation'!C3,'Soil Adaptation'!C37))</f>
        <v>Alto</v>
      </c>
      <c r="G53" s="682">
        <f>IF($F$5="Wastewater Collection &amp; Treatment",'Soil Adaptation'!D24,IF($F$5="Drinking Water Supply",'Soil Adaptation'!D3,'Soil Adaptation'!D37))</f>
        <v>0</v>
      </c>
      <c r="H53" s="682">
        <f>IF($F$5="Wastewater Collection &amp; Treatment",'Soil Adaptation'!E24,IF($F$5="Drinking Water Supply",'Soil Adaptation'!E3,'Soil Adaptation'!E37))</f>
        <v>0</v>
      </c>
      <c r="I53" s="682">
        <f>IF($F$5="Wastewater Collection &amp; Treatment",'Soil Adaptation'!F24,IF($F$5="Drinking Water Supply",'Soil Adaptation'!F3,'Soil Adaptation'!F37))</f>
        <v>0</v>
      </c>
      <c r="J53" s="682">
        <f>IF($F$5="Wastewater Collection &amp; Treatment",'Soil Adaptation'!G24,IF($F$5="Drinking Water Supply",'Soil Adaptation'!G3,'Soil Adaptation'!G37))</f>
        <v>0</v>
      </c>
      <c r="K53" s="682">
        <f>IF($F$5="Wastewater Collection &amp; Treatment",'Soil Adaptation'!H24,IF($F$5="Drinking Water Supply",'Soil Adaptation'!H3,'Soil Adaptation'!H37))</f>
        <v>0</v>
      </c>
      <c r="L53" s="490"/>
      <c r="M53" s="693" t="str">
        <f>IF($F$5="Wastewater Collection &amp; Treatment",'Soil Adaptation'!J24,IF($F$5="Drinking Water Supply",'Soil Adaptation'!J3,'Soil Adaptation'!J37))</f>
        <v>Caro</v>
      </c>
      <c r="N53" s="696"/>
      <c r="O53" s="1144"/>
      <c r="P53" s="1144"/>
      <c r="Q53" s="195"/>
      <c r="R53" s="915"/>
      <c r="S53" s="915"/>
      <c r="T53" s="915"/>
      <c r="U53" s="915"/>
      <c r="V53" s="915"/>
      <c r="W53" s="915"/>
    </row>
    <row r="54" spans="1:24" ht="30" customHeight="1" x14ac:dyDescent="0.25">
      <c r="A54" s="1106"/>
      <c r="B54" s="218"/>
      <c r="D54" s="515" t="str">
        <f>IF($F$5="Drinking Water Supply",Φύλλο3!G5,IF($F$5="Wastewater Collection &amp; Treatment", Φύλλο3!G27,Φύλλο3!G50))</f>
        <v>Incorporar ampliaciones modulares sencillas en la red de suministro de agua (p. ej., para futuras nuevas fuentes de agua).</v>
      </c>
      <c r="E54" s="682" t="str">
        <f>IF($F$5="Wastewater Collection &amp; Treatment",'Soil Adaptation'!B25,IF($F$5="Drinking Water Supply",'Soil Adaptation'!B4,'Soil Adaptation'!B38))</f>
        <v>Alto</v>
      </c>
      <c r="F54" s="682">
        <f>IF($F$5="Wastewater Collection &amp; Treatment",'Soil Adaptation'!C25,IF($F$5="Drinking Water Supply",'Soil Adaptation'!C4,'Soil Adaptation'!C38))</f>
        <v>0</v>
      </c>
      <c r="G54" s="682">
        <f>IF($F$5="Wastewater Collection &amp; Treatment",'Soil Adaptation'!D25,IF($F$5="Drinking Water Supply",'Soil Adaptation'!D4,'Soil Adaptation'!D38))</f>
        <v>0</v>
      </c>
      <c r="H54" s="682" t="str">
        <f>IF($F$5="Wastewater Collection &amp; Treatment",'Soil Adaptation'!E25,IF($F$5="Drinking Water Supply",'Soil Adaptation'!E4,'Soil Adaptation'!E38))</f>
        <v>Alto</v>
      </c>
      <c r="I54" s="682">
        <f>IF($F$5="Wastewater Collection &amp; Treatment",'Soil Adaptation'!F25,IF($F$5="Drinking Water Supply",'Soil Adaptation'!F4,'Soil Adaptation'!F38))</f>
        <v>0</v>
      </c>
      <c r="J54" s="682">
        <f>IF($F$5="Wastewater Collection &amp; Treatment",'Soil Adaptation'!G25,IF($F$5="Drinking Water Supply",'Soil Adaptation'!G4,'Soil Adaptation'!G38))</f>
        <v>0</v>
      </c>
      <c r="K54" s="682">
        <f>IF($F$5="Wastewater Collection &amp; Treatment",'Soil Adaptation'!H25,IF($F$5="Drinking Water Supply",'Soil Adaptation'!H4,'Soil Adaptation'!H38))</f>
        <v>0</v>
      </c>
      <c r="L54" s="490"/>
      <c r="M54" s="693" t="str">
        <f>IF($F$5="Wastewater Collection &amp; Treatment",'Soil Adaptation'!J25,IF($F$5="Drinking Water Supply",'Soil Adaptation'!J4,'Soil Adaptation'!J38))</f>
        <v>Caro</v>
      </c>
      <c r="N54" s="696"/>
      <c r="O54" s="1144"/>
      <c r="P54" s="1144"/>
      <c r="Q54" s="195"/>
      <c r="R54" s="915"/>
      <c r="S54" s="915"/>
      <c r="T54" s="915"/>
      <c r="U54" s="915"/>
      <c r="V54" s="915"/>
      <c r="W54" s="915"/>
    </row>
    <row r="55" spans="1:24" ht="30" customHeight="1" x14ac:dyDescent="0.25">
      <c r="A55" s="1106"/>
      <c r="B55" s="218"/>
      <c r="D55" s="515" t="str">
        <f>IF($F$5="Drinking Water Supply",Φύλλο3!G6,IF($F$5="Wastewater Collection &amp; Treatment", Φύλλο3!G28,Φύλλο3!G51))</f>
        <v>Instalar un sistema de vigilancia sobre el terreno en taludes precarios y emitir alertas cuando haya indicios de movimientos de tierra.</v>
      </c>
      <c r="E55" s="682">
        <f>IF($F$5="Wastewater Collection &amp; Treatment",'Soil Adaptation'!B26,IF($F$5="Drinking Water Supply",'Soil Adaptation'!B5,'Soil Adaptation'!B39))</f>
        <v>0</v>
      </c>
      <c r="F55" s="682" t="str">
        <f>IF($F$5="Wastewater Collection &amp; Treatment",'Soil Adaptation'!C26,IF($F$5="Drinking Water Supply",'Soil Adaptation'!C5,'Soil Adaptation'!C39))</f>
        <v>Bajo</v>
      </c>
      <c r="G55" s="682">
        <f>IF($F$5="Wastewater Collection &amp; Treatment",'Soil Adaptation'!D26,IF($F$5="Drinking Water Supply",'Soil Adaptation'!D5,'Soil Adaptation'!D39))</f>
        <v>0</v>
      </c>
      <c r="H55" s="682">
        <f>IF($F$5="Wastewater Collection &amp; Treatment",'Soil Adaptation'!E26,IF($F$5="Drinking Water Supply",'Soil Adaptation'!E5,'Soil Adaptation'!E39))</f>
        <v>0</v>
      </c>
      <c r="I55" s="682">
        <f>IF($F$5="Wastewater Collection &amp; Treatment",'Soil Adaptation'!F26,IF($F$5="Drinking Water Supply",'Soil Adaptation'!F5,'Soil Adaptation'!F39))</f>
        <v>0</v>
      </c>
      <c r="J55" s="682">
        <f>IF($F$5="Wastewater Collection &amp; Treatment",'Soil Adaptation'!G26,IF($F$5="Drinking Water Supply",'Soil Adaptation'!G5,'Soil Adaptation'!G39))</f>
        <v>0</v>
      </c>
      <c r="K55" s="682">
        <f>IF($F$5="Wastewater Collection &amp; Treatment",'Soil Adaptation'!H26,IF($F$5="Drinking Water Supply",'Soil Adaptation'!H5,'Soil Adaptation'!H39))</f>
        <v>0</v>
      </c>
      <c r="L55" s="490"/>
      <c r="M55" s="693" t="str">
        <f>IF($F$5="Wastewater Collection &amp; Treatment",'Soil Adaptation'!J26,IF($F$5="Drinking Water Supply",'Soil Adaptation'!J5,'Soil Adaptation'!J39))</f>
        <v>Barato</v>
      </c>
      <c r="N55" s="696"/>
      <c r="O55" s="1144"/>
      <c r="P55" s="1144"/>
      <c r="Q55" s="195"/>
      <c r="R55" s="915"/>
      <c r="S55" s="915"/>
      <c r="T55" s="915"/>
      <c r="U55" s="915"/>
      <c r="V55" s="915"/>
      <c r="W55" s="915"/>
    </row>
    <row r="56" spans="1:24" ht="30" customHeight="1" x14ac:dyDescent="0.25">
      <c r="A56" s="1106"/>
      <c r="B56" s="218"/>
      <c r="D56" s="515" t="str">
        <f>IF($F$5="Drinking Water Supply",Φύλλο3!G7,IF($F$5="Wastewater Collection &amp; Treatment", Φύλλο3!G29,Φύλλο3!G52))</f>
        <v>Aplicar medidas contra la erosión del suelo en taludes inestables</v>
      </c>
      <c r="E56" s="682">
        <f>IF($F$5="Wastewater Collection &amp; Treatment",'Soil Adaptation'!B27,IF($F$5="Drinking Water Supply",'Soil Adaptation'!B6,'Soil Adaptation'!B40))</f>
        <v>0</v>
      </c>
      <c r="F56" s="682" t="str">
        <f>IF($F$5="Wastewater Collection &amp; Treatment",'Soil Adaptation'!C27,IF($F$5="Drinking Water Supply",'Soil Adaptation'!C6,'Soil Adaptation'!C40))</f>
        <v>Bajo</v>
      </c>
      <c r="G56" s="682">
        <f>IF($F$5="Wastewater Collection &amp; Treatment",'Soil Adaptation'!D27,IF($F$5="Drinking Water Supply",'Soil Adaptation'!D6,'Soil Adaptation'!D40))</f>
        <v>0</v>
      </c>
      <c r="H56" s="682">
        <f>IF($F$5="Wastewater Collection &amp; Treatment",'Soil Adaptation'!E27,IF($F$5="Drinking Water Supply",'Soil Adaptation'!E6,'Soil Adaptation'!E40))</f>
        <v>0</v>
      </c>
      <c r="I56" s="682">
        <f>IF($F$5="Wastewater Collection &amp; Treatment",'Soil Adaptation'!F27,IF($F$5="Drinking Water Supply",'Soil Adaptation'!F6,'Soil Adaptation'!F40))</f>
        <v>0</v>
      </c>
      <c r="J56" s="682">
        <f>IF($F$5="Wastewater Collection &amp; Treatment",'Soil Adaptation'!G27,IF($F$5="Drinking Water Supply",'Soil Adaptation'!G6,'Soil Adaptation'!G40))</f>
        <v>0</v>
      </c>
      <c r="K56" s="682">
        <f>IF($F$5="Wastewater Collection &amp; Treatment",'Soil Adaptation'!H27,IF($F$5="Drinking Water Supply",'Soil Adaptation'!H6,'Soil Adaptation'!H40))</f>
        <v>0</v>
      </c>
      <c r="L56" s="490"/>
      <c r="M56" s="693" t="str">
        <f>IF($F$5="Wastewater Collection &amp; Treatment",'Soil Adaptation'!J27,IF($F$5="Drinking Water Supply",'Soil Adaptation'!J6,'Soil Adaptation'!J40))</f>
        <v>Barato</v>
      </c>
      <c r="N56" s="696"/>
      <c r="O56" s="1144"/>
      <c r="P56" s="1144"/>
      <c r="Q56" s="195"/>
      <c r="R56" s="915"/>
      <c r="S56" s="915"/>
      <c r="T56" s="915"/>
      <c r="U56" s="915"/>
      <c r="V56" s="915"/>
      <c r="W56" s="915"/>
    </row>
    <row r="57" spans="1:24" ht="30" customHeight="1" x14ac:dyDescent="0.25">
      <c r="A57" s="63"/>
      <c r="B57" s="218"/>
      <c r="D57" s="515">
        <f>IF($F$5="Drinking Water Supply",Φύλλο3!G8,IF($F$5="Wastewater Collection &amp; Treatment", Φύλλο3!G30,Φύλλο3!G53))</f>
        <v>0</v>
      </c>
      <c r="E57" s="682">
        <f>IF($F$5="Wastewater Collection &amp; Treatment",'Soil Adaptation'!B28,IF($F$5="Drinking Water Supply",'Soil Adaptation'!B7,'Soil Adaptation'!B41))</f>
        <v>0</v>
      </c>
      <c r="F57" s="682">
        <f>IF($F$5="Wastewater Collection &amp; Treatment",'Soil Adaptation'!C28,IF($F$5="Drinking Water Supply",'Soil Adaptation'!C7,'Soil Adaptation'!C41))</f>
        <v>0</v>
      </c>
      <c r="G57" s="682">
        <f>IF($F$5="Wastewater Collection &amp; Treatment",'Soil Adaptation'!D28,IF($F$5="Drinking Water Supply",'Soil Adaptation'!D7,'Soil Adaptation'!D41))</f>
        <v>0</v>
      </c>
      <c r="H57" s="682">
        <f>IF($F$5="Wastewater Collection &amp; Treatment",'Soil Adaptation'!E28,IF($F$5="Drinking Water Supply",'Soil Adaptation'!E7,'Soil Adaptation'!E41))</f>
        <v>0</v>
      </c>
      <c r="I57" s="682">
        <f>IF($F$5="Wastewater Collection &amp; Treatment",'Soil Adaptation'!F28,IF($F$5="Drinking Water Supply",'Soil Adaptation'!F7,'Soil Adaptation'!F41))</f>
        <v>0</v>
      </c>
      <c r="J57" s="682">
        <f>IF($F$5="Wastewater Collection &amp; Treatment",'Soil Adaptation'!G28,IF($F$5="Drinking Water Supply",'Soil Adaptation'!G7,'Soil Adaptation'!G41))</f>
        <v>0</v>
      </c>
      <c r="K57" s="682">
        <f>IF($F$5="Wastewater Collection &amp; Treatment",'Soil Adaptation'!H28,IF($F$5="Drinking Water Supply",'Soil Adaptation'!H7,'Soil Adaptation'!H41))</f>
        <v>0</v>
      </c>
      <c r="L57" s="490"/>
      <c r="M57" s="693">
        <f>IF($F$5="Wastewater Collection &amp; Treatment",'Soil Adaptation'!J28,IF($F$5="Drinking Water Supply",'Soil Adaptation'!J7,'Soil Adaptation'!J41))</f>
        <v>0</v>
      </c>
      <c r="N57" s="696"/>
      <c r="O57" s="1144"/>
      <c r="P57" s="1144"/>
      <c r="Q57" s="195"/>
      <c r="R57" s="915"/>
      <c r="S57" s="915"/>
      <c r="T57" s="915"/>
      <c r="U57" s="915"/>
      <c r="V57" s="915"/>
      <c r="W57" s="915"/>
    </row>
    <row r="58" spans="1:24" ht="30" customHeight="1" x14ac:dyDescent="0.25">
      <c r="A58" s="63"/>
      <c r="B58" s="218"/>
      <c r="D58" s="515">
        <f>IF($F$5="Drinking Water Supply",Φύλλο3!G9,IF($F$5="Wastewater Collection &amp; Treatment", Φύλλο3!G31,Φύλλο3!G54))</f>
        <v>0</v>
      </c>
      <c r="E58" s="682">
        <f>IF($F$5="Wastewater Collection &amp; Treatment",'Soil Adaptation'!B29,IF($F$5="Drinking Water Supply",'Soil Adaptation'!B8,'Soil Adaptation'!B42))</f>
        <v>0</v>
      </c>
      <c r="F58" s="682">
        <f>IF($F$5="Wastewater Collection &amp; Treatment",'Soil Adaptation'!C29,IF($F$5="Drinking Water Supply",'Soil Adaptation'!C8,'Soil Adaptation'!C42))</f>
        <v>0</v>
      </c>
      <c r="G58" s="682">
        <f>IF($F$5="Wastewater Collection &amp; Treatment",'Soil Adaptation'!D29,IF($F$5="Drinking Water Supply",'Soil Adaptation'!D8,'Soil Adaptation'!D42))</f>
        <v>0</v>
      </c>
      <c r="H58" s="682">
        <f>IF($F$5="Wastewater Collection &amp; Treatment",'Soil Adaptation'!E29,IF($F$5="Drinking Water Supply",'Soil Adaptation'!E8,'Soil Adaptation'!E42))</f>
        <v>0</v>
      </c>
      <c r="I58" s="682">
        <f>IF($F$5="Wastewater Collection &amp; Treatment",'Soil Adaptation'!F29,IF($F$5="Drinking Water Supply",'Soil Adaptation'!F8,'Soil Adaptation'!F42))</f>
        <v>0</v>
      </c>
      <c r="J58" s="682">
        <f>IF($F$5="Wastewater Collection &amp; Treatment",'Soil Adaptation'!G29,IF($F$5="Drinking Water Supply",'Soil Adaptation'!G8,'Soil Adaptation'!G42))</f>
        <v>0</v>
      </c>
      <c r="K58" s="682">
        <f>IF($F$5="Wastewater Collection &amp; Treatment",'Soil Adaptation'!H29,IF($F$5="Drinking Water Supply",'Soil Adaptation'!H8,'Soil Adaptation'!H42))</f>
        <v>0</v>
      </c>
      <c r="L58" s="490"/>
      <c r="M58" s="693">
        <f>IF($F$5="Wastewater Collection &amp; Treatment",'Soil Adaptation'!J29,IF($F$5="Drinking Water Supply",'Soil Adaptation'!J8,'Soil Adaptation'!J42))</f>
        <v>0</v>
      </c>
      <c r="N58" s="696"/>
      <c r="O58" s="1144"/>
      <c r="P58" s="1144"/>
      <c r="Q58" s="195"/>
      <c r="R58" s="915"/>
      <c r="S58" s="915"/>
      <c r="T58" s="915"/>
      <c r="U58" s="915"/>
      <c r="V58" s="915"/>
      <c r="W58" s="915"/>
    </row>
    <row r="59" spans="1:24" ht="30" customHeight="1" x14ac:dyDescent="0.25">
      <c r="A59" s="171"/>
      <c r="B59" s="218"/>
      <c r="D59" s="515">
        <f>IF($F$5="Drinking Water Supply",Φύλλο3!G10,IF($F$5="Wastewater Collection &amp; Treatment", Φύλλο3!G32,Φύλλο3!G55))</f>
        <v>0</v>
      </c>
      <c r="E59" s="682">
        <f>IF($F$5="Wastewater Collection &amp; Treatment",'Soil Adaptation'!B30,IF($F$5="Drinking Water Supply",'Soil Adaptation'!B9,'Soil Adaptation'!B43))</f>
        <v>0</v>
      </c>
      <c r="F59" s="682">
        <f>IF($F$5="Wastewater Collection &amp; Treatment",'Soil Adaptation'!C30,IF($F$5="Drinking Water Supply",'Soil Adaptation'!C9,'Soil Adaptation'!C43))</f>
        <v>0</v>
      </c>
      <c r="G59" s="682">
        <f>IF($F$5="Wastewater Collection &amp; Treatment",'Soil Adaptation'!D30,IF($F$5="Drinking Water Supply",'Soil Adaptation'!D9,'Soil Adaptation'!D43))</f>
        <v>0</v>
      </c>
      <c r="H59" s="682">
        <f>IF($F$5="Wastewater Collection &amp; Treatment",'Soil Adaptation'!E30,IF($F$5="Drinking Water Supply",'Soil Adaptation'!E9,'Soil Adaptation'!E43))</f>
        <v>0</v>
      </c>
      <c r="I59" s="682">
        <f>IF($F$5="Wastewater Collection &amp; Treatment",'Soil Adaptation'!F30,IF($F$5="Drinking Water Supply",'Soil Adaptation'!F9,'Soil Adaptation'!F43))</f>
        <v>0</v>
      </c>
      <c r="J59" s="682">
        <f>IF($F$5="Wastewater Collection &amp; Treatment",'Soil Adaptation'!G30,IF($F$5="Drinking Water Supply",'Soil Adaptation'!G9,'Soil Adaptation'!G43))</f>
        <v>0</v>
      </c>
      <c r="K59" s="682">
        <f>IF($F$5="Wastewater Collection &amp; Treatment",'Soil Adaptation'!H30,IF($F$5="Drinking Water Supply",'Soil Adaptation'!H9,'Soil Adaptation'!H43))</f>
        <v>0</v>
      </c>
      <c r="L59" s="490"/>
      <c r="M59" s="693">
        <f>IF($F$5="Wastewater Collection &amp; Treatment",'Soil Adaptation'!J30,IF($F$5="Drinking Water Supply",'Soil Adaptation'!J9,'Soil Adaptation'!J43))</f>
        <v>0</v>
      </c>
      <c r="N59" s="696"/>
      <c r="O59" s="1144"/>
      <c r="P59" s="1144"/>
      <c r="Q59" s="195"/>
      <c r="R59" s="915"/>
      <c r="S59" s="915"/>
      <c r="T59" s="915"/>
      <c r="U59" s="915"/>
      <c r="V59" s="915"/>
      <c r="W59" s="915"/>
    </row>
    <row r="60" spans="1:24" ht="30" customHeight="1" x14ac:dyDescent="0.25">
      <c r="A60" s="227"/>
      <c r="B60" s="218"/>
      <c r="D60" s="515">
        <f>IF($F$5="Drinking Water Supply",Φύλλο3!G11,IF($F$5="Wastewater Collection &amp; Treatment", Φύλλο3!G33,Φύλλο3!G56))</f>
        <v>0</v>
      </c>
      <c r="E60" s="682">
        <f>IF($F$5="Wastewater Collection &amp; Treatment",'Soil Adaptation'!B31,IF($F$5="Drinking Water Supply",'Soil Adaptation'!B10,'Soil Adaptation'!B44))</f>
        <v>0</v>
      </c>
      <c r="F60" s="682">
        <f>IF($F$5="Wastewater Collection &amp; Treatment",'Soil Adaptation'!C31,IF($F$5="Drinking Water Supply",'Soil Adaptation'!C10,'Soil Adaptation'!C44))</f>
        <v>0</v>
      </c>
      <c r="G60" s="682">
        <f>IF($F$5="Wastewater Collection &amp; Treatment",'Soil Adaptation'!D31,IF($F$5="Drinking Water Supply",'Soil Adaptation'!D10,'Soil Adaptation'!D44))</f>
        <v>0</v>
      </c>
      <c r="H60" s="682">
        <f>IF($F$5="Wastewater Collection &amp; Treatment",'Soil Adaptation'!E31,IF($F$5="Drinking Water Supply",'Soil Adaptation'!E10,'Soil Adaptation'!E44))</f>
        <v>0</v>
      </c>
      <c r="I60" s="682">
        <f>IF($F$5="Wastewater Collection &amp; Treatment",'Soil Adaptation'!F31,IF($F$5="Drinking Water Supply",'Soil Adaptation'!F10,'Soil Adaptation'!F44))</f>
        <v>0</v>
      </c>
      <c r="J60" s="682">
        <f>IF($F$5="Wastewater Collection &amp; Treatment",'Soil Adaptation'!G31,IF($F$5="Drinking Water Supply",'Soil Adaptation'!G10,'Soil Adaptation'!G44))</f>
        <v>0</v>
      </c>
      <c r="K60" s="682">
        <f>IF($F$5="Wastewater Collection &amp; Treatment",'Soil Adaptation'!H31,IF($F$5="Drinking Water Supply",'Soil Adaptation'!H10,'Soil Adaptation'!H44))</f>
        <v>0</v>
      </c>
      <c r="L60" s="490"/>
      <c r="M60" s="693">
        <f>IF($F$5="Wastewater Collection &amp; Treatment",'Soil Adaptation'!J31,IF($F$5="Drinking Water Supply",'Soil Adaptation'!J10,'Soil Adaptation'!J44))</f>
        <v>0</v>
      </c>
      <c r="N60" s="696"/>
      <c r="O60" s="1144"/>
      <c r="P60" s="1144"/>
      <c r="Q60" s="195"/>
      <c r="R60" s="915"/>
      <c r="S60" s="915"/>
      <c r="T60" s="915"/>
      <c r="U60" s="915"/>
      <c r="V60" s="915"/>
      <c r="W60" s="915"/>
    </row>
    <row r="61" spans="1:24" ht="30" customHeight="1" x14ac:dyDescent="0.25">
      <c r="A61" s="227"/>
      <c r="B61" s="218"/>
      <c r="D61" s="515">
        <f>IF($F$5="Drinking Water Supply",Φύλλο3!G12,IF($F$5="Wastewater Collection &amp; Treatment", Φύλλο3!G34,Φύλλο3!G57))</f>
        <v>0</v>
      </c>
      <c r="E61" s="682">
        <f>IF($F$5="Wastewater Collection &amp; Treatment",'Soil Adaptation'!B32,IF($F$5="Drinking Water Supply",'Soil Adaptation'!B11,'Soil Adaptation'!B45))</f>
        <v>0</v>
      </c>
      <c r="F61" s="682">
        <f>IF($F$5="Wastewater Collection &amp; Treatment",'Soil Adaptation'!C32,IF($F$5="Drinking Water Supply",'Soil Adaptation'!C11,'Soil Adaptation'!C45))</f>
        <v>0</v>
      </c>
      <c r="G61" s="682">
        <f>IF($F$5="Wastewater Collection &amp; Treatment",'Soil Adaptation'!D32,IF($F$5="Drinking Water Supply",'Soil Adaptation'!D11,'Soil Adaptation'!D45))</f>
        <v>0</v>
      </c>
      <c r="H61" s="682">
        <f>IF($F$5="Wastewater Collection &amp; Treatment",'Soil Adaptation'!E32,IF($F$5="Drinking Water Supply",'Soil Adaptation'!E11,'Soil Adaptation'!E45))</f>
        <v>0</v>
      </c>
      <c r="I61" s="682">
        <f>IF($F$5="Wastewater Collection &amp; Treatment",'Soil Adaptation'!F32,IF($F$5="Drinking Water Supply",'Soil Adaptation'!F11,'Soil Adaptation'!F45))</f>
        <v>0</v>
      </c>
      <c r="J61" s="682">
        <f>IF($F$5="Wastewater Collection &amp; Treatment",'Soil Adaptation'!G32,IF($F$5="Drinking Water Supply",'Soil Adaptation'!G11,'Soil Adaptation'!G45))</f>
        <v>0</v>
      </c>
      <c r="K61" s="682">
        <f>IF($F$5="Wastewater Collection &amp; Treatment",'Soil Adaptation'!H32,IF($F$5="Drinking Water Supply",'Soil Adaptation'!H11,'Soil Adaptation'!H45))</f>
        <v>0</v>
      </c>
      <c r="L61" s="490"/>
      <c r="M61" s="693">
        <f>IF($F$5="Wastewater Collection &amp; Treatment",'Soil Adaptation'!J32,IF($F$5="Drinking Water Supply",'Soil Adaptation'!J11,'Soil Adaptation'!J45))</f>
        <v>0</v>
      </c>
      <c r="N61" s="696"/>
      <c r="O61" s="1144"/>
      <c r="P61" s="1144"/>
      <c r="Q61" s="195"/>
      <c r="R61" s="915"/>
      <c r="S61" s="915"/>
      <c r="T61" s="915"/>
      <c r="U61" s="915"/>
      <c r="V61" s="915"/>
      <c r="W61" s="915"/>
    </row>
    <row r="62" spans="1:24" ht="62.1" customHeight="1" x14ac:dyDescent="0.25">
      <c r="A62" s="227"/>
      <c r="B62" s="218"/>
      <c r="D62" s="515">
        <f>IF($F$5="Drinking Water Supply",Φύλλο3!G13,IF($F$5="Wastewater Collection &amp; Treatment", Φύλλο3!G35,Φύλλο3!G58))</f>
        <v>0</v>
      </c>
      <c r="E62" s="682">
        <f>IF($F$5="Wastewater Collection &amp; Treatment",'Soil Adaptation'!B33,IF($F$5="Drinking Water Supply",'Soil Adaptation'!B12,'Soil Adaptation'!B46))</f>
        <v>0</v>
      </c>
      <c r="F62" s="682">
        <f>IF($F$5="Wastewater Collection &amp; Treatment",'Soil Adaptation'!C33,IF($F$5="Drinking Water Supply",'Soil Adaptation'!C12,'Soil Adaptation'!C46))</f>
        <v>0</v>
      </c>
      <c r="G62" s="682">
        <f>IF($F$5="Wastewater Collection &amp; Treatment",'Soil Adaptation'!D33,IF($F$5="Drinking Water Supply",'Soil Adaptation'!D12,'Soil Adaptation'!D46))</f>
        <v>0</v>
      </c>
      <c r="H62" s="682">
        <f>IF($F$5="Wastewater Collection &amp; Treatment",'Soil Adaptation'!E33,IF($F$5="Drinking Water Supply",'Soil Adaptation'!E12,'Soil Adaptation'!E46))</f>
        <v>0</v>
      </c>
      <c r="I62" s="682">
        <f>IF($F$5="Wastewater Collection &amp; Treatment",'Soil Adaptation'!F33,IF($F$5="Drinking Water Supply",'Soil Adaptation'!F12,'Soil Adaptation'!F46))</f>
        <v>0</v>
      </c>
      <c r="J62" s="682">
        <f>IF($F$5="Wastewater Collection &amp; Treatment",'Soil Adaptation'!G33,IF($F$5="Drinking Water Supply",'Soil Adaptation'!G12,'Soil Adaptation'!G46))</f>
        <v>0</v>
      </c>
      <c r="K62" s="682">
        <f>IF($F$5="Wastewater Collection &amp; Treatment",'Soil Adaptation'!H33,IF($F$5="Drinking Water Supply",'Soil Adaptation'!H12,'Soil Adaptation'!H46))</f>
        <v>0</v>
      </c>
      <c r="L62" s="490"/>
      <c r="M62" s="693">
        <f>IF($F$5="Wastewater Collection &amp; Treatment",'Soil Adaptation'!J33,IF($F$5="Drinking Water Supply",'Soil Adaptation'!J12,'Soil Adaptation'!J46))</f>
        <v>0</v>
      </c>
      <c r="N62" s="696"/>
      <c r="O62" s="691"/>
      <c r="P62" s="691"/>
      <c r="Q62" s="195"/>
      <c r="R62" s="915"/>
      <c r="S62" s="915"/>
      <c r="T62" s="915"/>
      <c r="U62" s="915"/>
      <c r="V62" s="915"/>
      <c r="W62" s="915"/>
    </row>
    <row r="63" spans="1:24" ht="30" customHeight="1" x14ac:dyDescent="0.25">
      <c r="A63" s="227"/>
      <c r="B63" s="218"/>
      <c r="D63" s="515">
        <f>IF($F$5="Drinking Water Supply",Φύλλο3!G14,IF($F$5="Wastewater Collection &amp; Treatment", Φύλλο3!G36,Φύλλο3!G59))</f>
        <v>0</v>
      </c>
      <c r="E63" s="682">
        <f>IF($F$5="Wastewater Collection &amp; Treatment",'Soil Adaptation'!B34,IF($F$5="Drinking Water Supply",'Soil Adaptation'!B13,'Soil Adaptation'!B47))</f>
        <v>0</v>
      </c>
      <c r="F63" s="682">
        <f>IF($F$5="Wastewater Collection &amp; Treatment",'Soil Adaptation'!C34,IF($F$5="Drinking Water Supply",'Soil Adaptation'!C13,'Soil Adaptation'!C47))</f>
        <v>0</v>
      </c>
      <c r="G63" s="682">
        <f>IF($F$5="Wastewater Collection &amp; Treatment",'Soil Adaptation'!D34,IF($F$5="Drinking Water Supply",'Soil Adaptation'!D13,'Soil Adaptation'!D47))</f>
        <v>0</v>
      </c>
      <c r="H63" s="682">
        <f>IF($F$5="Wastewater Collection &amp; Treatment",'Soil Adaptation'!E34,IF($F$5="Drinking Water Supply",'Soil Adaptation'!E13,'Soil Adaptation'!E47))</f>
        <v>0</v>
      </c>
      <c r="I63" s="682">
        <f>IF($F$5="Wastewater Collection &amp; Treatment",'Soil Adaptation'!F34,IF($F$5="Drinking Water Supply",'Soil Adaptation'!F13,'Soil Adaptation'!F47))</f>
        <v>0</v>
      </c>
      <c r="J63" s="682">
        <f>IF($F$5="Wastewater Collection &amp; Treatment",'Soil Adaptation'!G34,IF($F$5="Drinking Water Supply",'Soil Adaptation'!G13,'Soil Adaptation'!G47))</f>
        <v>0</v>
      </c>
      <c r="K63" s="682">
        <f>IF($F$5="Wastewater Collection &amp; Treatment",'Soil Adaptation'!H34,IF($F$5="Drinking Water Supply",'Soil Adaptation'!H13,'Soil Adaptation'!H47))</f>
        <v>0</v>
      </c>
      <c r="L63" s="490"/>
      <c r="M63" s="693">
        <f>IF($F$5="Wastewater Collection &amp; Treatment",'Soil Adaptation'!J34,IF($F$5="Drinking Water Supply",'Soil Adaptation'!J13,'Soil Adaptation'!J47))</f>
        <v>0</v>
      </c>
      <c r="N63" s="696"/>
      <c r="O63" s="691"/>
      <c r="P63" s="691"/>
      <c r="Q63" s="195"/>
      <c r="R63" s="915"/>
      <c r="S63" s="915"/>
      <c r="T63" s="915"/>
      <c r="U63" s="915"/>
      <c r="V63" s="915"/>
      <c r="W63" s="915"/>
    </row>
    <row r="64" spans="1:24" ht="30" customHeight="1" x14ac:dyDescent="0.25">
      <c r="A64" s="227"/>
      <c r="B64" s="218"/>
      <c r="D64" s="515">
        <f>IF($F$5="Drinking Water Supply",Φύλλο3!G15,IF($F$5="Wastewater Collection &amp; Treatment", Φύλλο3!G37,Φύλλο3!G60))</f>
        <v>0</v>
      </c>
      <c r="E64" s="682">
        <f>IF($F$5="Wastewater Collection &amp; Treatment",'Soil Adaptation'!B35,IF($F$5="Drinking Water Supply",'Soil Adaptation'!B14,'Soil Adaptation'!B48))</f>
        <v>0</v>
      </c>
      <c r="F64" s="682">
        <f>IF($F$5="Wastewater Collection &amp; Treatment",'Soil Adaptation'!C35,IF($F$5="Drinking Water Supply",'Soil Adaptation'!C14,'Soil Adaptation'!C48))</f>
        <v>0</v>
      </c>
      <c r="G64" s="682">
        <f>IF($F$5="Wastewater Collection &amp; Treatment",'Soil Adaptation'!D35,IF($F$5="Drinking Water Supply",'Soil Adaptation'!D14,'Soil Adaptation'!D48))</f>
        <v>0</v>
      </c>
      <c r="H64" s="682">
        <f>IF($F$5="Wastewater Collection &amp; Treatment",'Soil Adaptation'!E35,IF($F$5="Drinking Water Supply",'Soil Adaptation'!E14,'Soil Adaptation'!E48))</f>
        <v>0</v>
      </c>
      <c r="I64" s="682">
        <f>IF($F$5="Wastewater Collection &amp; Treatment",'Soil Adaptation'!F35,IF($F$5="Drinking Water Supply",'Soil Adaptation'!F14,'Soil Adaptation'!F48))</f>
        <v>0</v>
      </c>
      <c r="J64" s="682">
        <f>IF($F$5="Wastewater Collection &amp; Treatment",'Soil Adaptation'!G35,IF($F$5="Drinking Water Supply",'Soil Adaptation'!G14,'Soil Adaptation'!G48))</f>
        <v>0</v>
      </c>
      <c r="K64" s="682">
        <f>IF($F$5="Wastewater Collection &amp; Treatment",'Soil Adaptation'!H35,IF($F$5="Drinking Water Supply",'Soil Adaptation'!H14,'Soil Adaptation'!H48))</f>
        <v>0</v>
      </c>
      <c r="L64" s="490"/>
      <c r="M64" s="693">
        <f>IF($F$5="Wastewater Collection &amp; Treatment",'Soil Adaptation'!J35,IF($F$5="Drinking Water Supply",'Soil Adaptation'!J14,'Soil Adaptation'!J48))</f>
        <v>0</v>
      </c>
      <c r="N64" s="696"/>
      <c r="O64" s="691"/>
      <c r="P64" s="691"/>
      <c r="Q64" s="195"/>
      <c r="R64" s="915"/>
      <c r="S64" s="915"/>
      <c r="T64" s="915"/>
      <c r="U64" s="915"/>
      <c r="V64" s="915"/>
      <c r="W64" s="915"/>
    </row>
    <row r="65" spans="1:23" ht="38.450000000000003" customHeight="1" x14ac:dyDescent="0.25">
      <c r="A65" s="103"/>
      <c r="B65" s="218"/>
      <c r="C65" s="88"/>
      <c r="D65" s="1160" t="s">
        <v>520</v>
      </c>
      <c r="E65" s="1160"/>
      <c r="F65" s="1160"/>
      <c r="G65" s="1160"/>
      <c r="H65" s="1160"/>
      <c r="I65" s="1160"/>
      <c r="J65" s="1160"/>
      <c r="K65" s="1160"/>
      <c r="L65" s="368"/>
      <c r="M65" s="692"/>
      <c r="N65" s="479"/>
      <c r="O65" s="1151"/>
      <c r="P65" s="1151"/>
      <c r="Q65" s="195"/>
      <c r="R65" s="915"/>
      <c r="S65" s="915"/>
      <c r="T65" s="915"/>
      <c r="U65" s="915"/>
      <c r="V65" s="915"/>
      <c r="W65" s="915"/>
    </row>
    <row r="66" spans="1:23" ht="38.25" customHeight="1" x14ac:dyDescent="0.25">
      <c r="A66" s="103"/>
      <c r="B66" s="218"/>
      <c r="C66" s="88"/>
      <c r="D66" s="515" t="str">
        <f>IF($F$5="Drinking Water Supply",Φύλλο3!H4,IF($F$5="Wastewater Collection &amp; Treatment", Φύλλο3!H26,Φύλλο3!H49))</f>
        <v>Reducir y/o reorganizar el patrón de extracción de aguas subterráneas de los pozos (es decir, recurrir a pozos cercanos al mar durante la estación lluviosa y pozos tierra adentro durante el verano).</v>
      </c>
      <c r="E66" s="687" t="str">
        <f>IF($F$5="Wastewater Collection &amp; Treatment",'Soil Adaptation'!M24,IF($F$5="Drinking Water Supply",'Soil Adaptation'!M3,'Soil Adaptation'!M37))</f>
        <v>Alto</v>
      </c>
      <c r="F66" s="687">
        <f>IF($F$5="Wastewater Collection &amp; Treatment",'Soil Adaptation'!N24,IF($F$5="Drinking Water Supply",'Soil Adaptation'!N3,'Soil Adaptation'!N37))</f>
        <v>0</v>
      </c>
      <c r="G66" s="687">
        <f>IF($F$5="Wastewater Collection &amp; Treatment",'Soil Adaptation'!O24,IF($F$5="Drinking Water Supply",'Soil Adaptation'!O3,'Soil Adaptation'!O37))</f>
        <v>0</v>
      </c>
      <c r="H66" s="687">
        <f>IF($F$5="Wastewater Collection &amp; Treatment",'Soil Adaptation'!P24,IF($F$5="Drinking Water Supply",'Soil Adaptation'!P3,'Soil Adaptation'!P37))</f>
        <v>0</v>
      </c>
      <c r="I66" s="687">
        <f>IF($F$5="Wastewater Collection &amp; Treatment",'Soil Adaptation'!Q24,IF($F$5="Drinking Water Supply",'Soil Adaptation'!Q3,'Soil Adaptation'!Q37))</f>
        <v>0</v>
      </c>
      <c r="J66" s="687">
        <f>IF($F$5="Wastewater Collection &amp; Treatment",'Soil Adaptation'!R24,IF($F$5="Drinking Water Supply",'Soil Adaptation'!R3,'Soil Adaptation'!R37))</f>
        <v>0</v>
      </c>
      <c r="K66" s="687">
        <f>IF($F$5="Wastewater Collection &amp; Treatment",'Soil Adaptation'!S24,IF($F$5="Drinking Water Supply",'Soil Adaptation'!S3,'Soil Adaptation'!S37))</f>
        <v>0</v>
      </c>
      <c r="L66" s="490"/>
      <c r="M66" s="693" t="str">
        <f>IF($F$5="Wastewater Collection &amp; Treatment",'Soil Adaptation'!T24,IF($F$5="Drinking Water Supply",'Soil Adaptation'!T3,'Soil Adaptation'!T37))</f>
        <v>Caro</v>
      </c>
      <c r="N66" s="696"/>
      <c r="O66" s="1144"/>
      <c r="P66" s="1144"/>
      <c r="Q66" s="195"/>
      <c r="R66" s="195"/>
      <c r="S66" s="195"/>
      <c r="T66" s="195"/>
      <c r="U66" s="195"/>
    </row>
    <row r="67" spans="1:23" ht="48" customHeight="1" x14ac:dyDescent="0.25">
      <c r="A67" s="103"/>
      <c r="B67" s="218"/>
      <c r="C67" s="88"/>
      <c r="D67" s="515" t="str">
        <f>IF($F$5="Drinking Water Supply",Φύλλο3!H5,IF($F$5="Wastewater Collection &amp; Treatment", Φύλλο3!H27,Φύλλο3!H50))</f>
        <v>Realizar recargas artificiales de acuíferos.</v>
      </c>
      <c r="E67" s="687" t="str">
        <f>IF($F$5="Wastewater Collection &amp; Treatment",'Soil Adaptation'!M25,IF($F$5="Drinking Water Supply",'Soil Adaptation'!M4,'Soil Adaptation'!M38))</f>
        <v>Alto</v>
      </c>
      <c r="F67" s="687">
        <f>IF($F$5="Wastewater Collection &amp; Treatment",'Soil Adaptation'!N25,IF($F$5="Drinking Water Supply",'Soil Adaptation'!N4,'Soil Adaptation'!N38))</f>
        <v>0</v>
      </c>
      <c r="G67" s="687">
        <f>IF($F$5="Wastewater Collection &amp; Treatment",'Soil Adaptation'!O25,IF($F$5="Drinking Water Supply",'Soil Adaptation'!O4,'Soil Adaptation'!O38))</f>
        <v>0</v>
      </c>
      <c r="H67" s="687">
        <f>IF($F$5="Wastewater Collection &amp; Treatment",'Soil Adaptation'!P25,IF($F$5="Drinking Water Supply",'Soil Adaptation'!P4,'Soil Adaptation'!P38))</f>
        <v>0</v>
      </c>
      <c r="I67" s="687">
        <f>IF($F$5="Wastewater Collection &amp; Treatment",'Soil Adaptation'!Q25,IF($F$5="Drinking Water Supply",'Soil Adaptation'!Q4,'Soil Adaptation'!Q38))</f>
        <v>0</v>
      </c>
      <c r="J67" s="687">
        <f>IF($F$5="Wastewater Collection &amp; Treatment",'Soil Adaptation'!R25,IF($F$5="Drinking Water Supply",'Soil Adaptation'!R4,'Soil Adaptation'!R38))</f>
        <v>0</v>
      </c>
      <c r="K67" s="687">
        <f>IF($F$5="Wastewater Collection &amp; Treatment",'Soil Adaptation'!S25,IF($F$5="Drinking Water Supply",'Soil Adaptation'!S4,'Soil Adaptation'!S38))</f>
        <v>0</v>
      </c>
      <c r="L67" s="490"/>
      <c r="M67" s="693" t="str">
        <f>IF($F$5="Wastewater Collection &amp; Treatment",'Soil Adaptation'!T25,IF($F$5="Drinking Water Supply",'Soil Adaptation'!T4,'Soil Adaptation'!T38))</f>
        <v>Caro</v>
      </c>
      <c r="N67" s="696"/>
      <c r="O67" s="1144"/>
      <c r="P67" s="1144"/>
      <c r="Q67" s="195"/>
      <c r="R67" s="195"/>
      <c r="S67" s="195"/>
      <c r="T67" s="195"/>
      <c r="U67" s="195"/>
    </row>
    <row r="68" spans="1:23" ht="39.950000000000003" customHeight="1" x14ac:dyDescent="0.25">
      <c r="A68" s="103"/>
      <c r="B68" s="218"/>
      <c r="C68" s="88"/>
      <c r="D68" s="515" t="str">
        <f>IF($F$5="Drinking Water Supply",Φύλλο3!H6,IF($F$5="Wastewater Collection &amp; Treatment", Φύλλο3!H28,Φύλλο3!H51))</f>
        <v>Realizar un control de la salinidad del suelo.</v>
      </c>
      <c r="E68" s="687" t="str">
        <f>IF($F$5="Wastewater Collection &amp; Treatment",'Soil Adaptation'!M26,IF($F$5="Drinking Water Supply",'Soil Adaptation'!M5,'Soil Adaptation'!M39))</f>
        <v>Bajo</v>
      </c>
      <c r="F68" s="687">
        <f>IF($F$5="Wastewater Collection &amp; Treatment",'Soil Adaptation'!N26,IF($F$5="Drinking Water Supply",'Soil Adaptation'!N5,'Soil Adaptation'!N39))</f>
        <v>0</v>
      </c>
      <c r="G68" s="687">
        <f>IF($F$5="Wastewater Collection &amp; Treatment",'Soil Adaptation'!O26,IF($F$5="Drinking Water Supply",'Soil Adaptation'!O5,'Soil Adaptation'!O39))</f>
        <v>0</v>
      </c>
      <c r="H68" s="687" t="str">
        <f>IF($F$5="Wastewater Collection &amp; Treatment",'Soil Adaptation'!P26,IF($F$5="Drinking Water Supply",'Soil Adaptation'!P5,'Soil Adaptation'!P39))</f>
        <v>Bajo</v>
      </c>
      <c r="I68" s="687">
        <f>IF($F$5="Wastewater Collection &amp; Treatment",'Soil Adaptation'!Q26,IF($F$5="Drinking Water Supply",'Soil Adaptation'!Q5,'Soil Adaptation'!Q39))</f>
        <v>0</v>
      </c>
      <c r="J68" s="687">
        <f>IF($F$5="Wastewater Collection &amp; Treatment",'Soil Adaptation'!R26,IF($F$5="Drinking Water Supply",'Soil Adaptation'!R5,'Soil Adaptation'!R39))</f>
        <v>0</v>
      </c>
      <c r="K68" s="687">
        <f>IF($F$5="Wastewater Collection &amp; Treatment",'Soil Adaptation'!S26,IF($F$5="Drinking Water Supply",'Soil Adaptation'!S5,'Soil Adaptation'!S39))</f>
        <v>0</v>
      </c>
      <c r="L68" s="490"/>
      <c r="M68" s="693" t="str">
        <f>IF($F$5="Wastewater Collection &amp; Treatment",'Soil Adaptation'!T26,IF($F$5="Drinking Water Supply",'Soil Adaptation'!T5,'Soil Adaptation'!T39))</f>
        <v>Barato</v>
      </c>
      <c r="N68" s="696"/>
      <c r="O68" s="1144"/>
      <c r="P68" s="1144"/>
      <c r="Q68" s="195"/>
      <c r="R68" s="195"/>
      <c r="S68" s="195"/>
      <c r="T68" s="195"/>
      <c r="U68" s="195"/>
    </row>
    <row r="69" spans="1:23" ht="44.25" customHeight="1" x14ac:dyDescent="0.25">
      <c r="A69" s="103"/>
      <c r="B69" s="218"/>
      <c r="C69" s="88"/>
      <c r="D69" s="515" t="str">
        <f>IF($F$5="Drinking Water Supply",Φύλλο3!H7,IF($F$5="Wastewater Collection &amp; Treatment", Φύλλο3!H29,Φύλλο3!H52))</f>
        <v>Minimizar las tasas de bombeo y hacer un mejor uso de fuentes de agua alternativas.</v>
      </c>
      <c r="E69" s="687" t="str">
        <f>IF($F$5="Wastewater Collection &amp; Treatment",'Soil Adaptation'!M27,IF($F$5="Drinking Water Supply",'Soil Adaptation'!M6,'Soil Adaptation'!M40))</f>
        <v>Alto</v>
      </c>
      <c r="F69" s="687">
        <f>IF($F$5="Wastewater Collection &amp; Treatment",'Soil Adaptation'!N27,IF($F$5="Drinking Water Supply",'Soil Adaptation'!N6,'Soil Adaptation'!N40))</f>
        <v>0</v>
      </c>
      <c r="G69" s="687">
        <f>IF($F$5="Wastewater Collection &amp; Treatment",'Soil Adaptation'!O27,IF($F$5="Drinking Water Supply",'Soil Adaptation'!O6,'Soil Adaptation'!O40))</f>
        <v>0</v>
      </c>
      <c r="H69" s="687">
        <f>IF($F$5="Wastewater Collection &amp; Treatment",'Soil Adaptation'!P27,IF($F$5="Drinking Water Supply",'Soil Adaptation'!P6,'Soil Adaptation'!P40))</f>
        <v>0</v>
      </c>
      <c r="I69" s="687">
        <f>IF($F$5="Wastewater Collection &amp; Treatment",'Soil Adaptation'!Q27,IF($F$5="Drinking Water Supply",'Soil Adaptation'!Q6,'Soil Adaptation'!Q40))</f>
        <v>0</v>
      </c>
      <c r="J69" s="687">
        <f>IF($F$5="Wastewater Collection &amp; Treatment",'Soil Adaptation'!R27,IF($F$5="Drinking Water Supply",'Soil Adaptation'!R6,'Soil Adaptation'!R40))</f>
        <v>0</v>
      </c>
      <c r="K69" s="687">
        <f>IF($F$5="Wastewater Collection &amp; Treatment",'Soil Adaptation'!S27,IF($F$5="Drinking Water Supply",'Soil Adaptation'!S6,'Soil Adaptation'!S40))</f>
        <v>0</v>
      </c>
      <c r="L69" s="490"/>
      <c r="M69" s="693" t="str">
        <f>IF($F$5="Wastewater Collection &amp; Treatment",'Soil Adaptation'!T27,IF($F$5="Drinking Water Supply",'Soil Adaptation'!T6,'Soil Adaptation'!T40))</f>
        <v>Caro</v>
      </c>
      <c r="N69" s="696"/>
      <c r="O69" s="1144"/>
      <c r="P69" s="1144"/>
      <c r="Q69" s="195"/>
      <c r="R69" s="195"/>
      <c r="S69" s="195"/>
      <c r="T69" s="195"/>
      <c r="U69" s="195"/>
    </row>
    <row r="70" spans="1:23" ht="41.45" customHeight="1" x14ac:dyDescent="0.25">
      <c r="A70" s="103"/>
      <c r="B70" s="218"/>
      <c r="C70" s="88"/>
      <c r="D70" s="515" t="str">
        <f>IF($F$5="Drinking Water Supply",Φύλλο3!H8,IF($F$5="Wastewater Collection &amp; Treatment", Φύλλο3!H30,Φύλλο3!H53))</f>
        <v>Realizar mediciones periódicas de la calidad del agua de riego (p. ej., conductividad eléctrica, Ecw, nivel de sodio en el agua, etc.)</v>
      </c>
      <c r="E70" s="687" t="str">
        <f>IF($F$5="Wastewater Collection &amp; Treatment",'Soil Adaptation'!M28,IF($F$5="Drinking Water Supply",'Soil Adaptation'!M7,'Soil Adaptation'!M41))</f>
        <v>Bajo</v>
      </c>
      <c r="F70" s="687" t="str">
        <f>IF($F$5="Wastewater Collection &amp; Treatment",'Soil Adaptation'!N28,IF($F$5="Drinking Water Supply",'Soil Adaptation'!N7,'Soil Adaptation'!N41))</f>
        <v>Bajo</v>
      </c>
      <c r="G70" s="687">
        <f>IF($F$5="Wastewater Collection &amp; Treatment",'Soil Adaptation'!O28,IF($F$5="Drinking Water Supply",'Soil Adaptation'!O7,'Soil Adaptation'!O41))</f>
        <v>0</v>
      </c>
      <c r="H70" s="687" t="str">
        <f>IF($F$5="Wastewater Collection &amp; Treatment",'Soil Adaptation'!P28,IF($F$5="Drinking Water Supply",'Soil Adaptation'!P7,'Soil Adaptation'!P41))</f>
        <v>Bajo</v>
      </c>
      <c r="I70" s="687">
        <f>IF($F$5="Wastewater Collection &amp; Treatment",'Soil Adaptation'!Q28,IF($F$5="Drinking Water Supply",'Soil Adaptation'!Q7,'Soil Adaptation'!Q41))</f>
        <v>0</v>
      </c>
      <c r="J70" s="687">
        <f>IF($F$5="Wastewater Collection &amp; Treatment",'Soil Adaptation'!R28,IF($F$5="Drinking Water Supply",'Soil Adaptation'!R7,'Soil Adaptation'!R41))</f>
        <v>0</v>
      </c>
      <c r="K70" s="687">
        <f>IF($F$5="Wastewater Collection &amp; Treatment",'Soil Adaptation'!S28,IF($F$5="Drinking Water Supply",'Soil Adaptation'!S7,'Soil Adaptation'!S41))</f>
        <v>0</v>
      </c>
      <c r="L70" s="490"/>
      <c r="M70" s="693" t="str">
        <f>IF($F$5="Wastewater Collection &amp; Treatment",'Soil Adaptation'!T28,IF($F$5="Drinking Water Supply",'Soil Adaptation'!T7,'Soil Adaptation'!T41))</f>
        <v>Barato</v>
      </c>
      <c r="N70" s="696"/>
      <c r="O70" s="691"/>
      <c r="P70" s="691"/>
      <c r="Q70" s="195"/>
      <c r="R70" s="195"/>
      <c r="S70" s="195"/>
      <c r="T70" s="195"/>
      <c r="U70" s="195"/>
    </row>
    <row r="71" spans="1:23" ht="41.45" customHeight="1" x14ac:dyDescent="0.25">
      <c r="A71" s="103"/>
      <c r="B71" s="218"/>
      <c r="C71" s="88"/>
      <c r="D71" s="515" t="str">
        <f>IF($F$5="Drinking Water Supply",Φύλλο3!H9,IF($F$5="Wastewater Collection &amp; Treatment", Φύλλο3!H31,Φύλλο3!H54))</f>
        <v>Plantar cultivos de alta tolerancia que se adapten mejor a los entornos salinos</v>
      </c>
      <c r="E71" s="687" t="str">
        <f>IF($F$5="Wastewater Collection &amp; Treatment",'Soil Adaptation'!M29,IF($F$5="Drinking Water Supply",'Soil Adaptation'!M8,'Soil Adaptation'!M42))</f>
        <v>Bajo</v>
      </c>
      <c r="F71" s="687" t="str">
        <f>IF($F$5="Wastewater Collection &amp; Treatment",'Soil Adaptation'!N29,IF($F$5="Drinking Water Supply",'Soil Adaptation'!N8,'Soil Adaptation'!N42))</f>
        <v>Bajo</v>
      </c>
      <c r="G71" s="687">
        <f>IF($F$5="Wastewater Collection &amp; Treatment",'Soil Adaptation'!O29,IF($F$5="Drinking Water Supply",'Soil Adaptation'!O8,'Soil Adaptation'!O42))</f>
        <v>0</v>
      </c>
      <c r="H71" s="687" t="str">
        <f>IF($F$5="Wastewater Collection &amp; Treatment",'Soil Adaptation'!P29,IF($F$5="Drinking Water Supply",'Soil Adaptation'!P8,'Soil Adaptation'!P42))</f>
        <v>Bajo</v>
      </c>
      <c r="I71" s="687">
        <f>IF($F$5="Wastewater Collection &amp; Treatment",'Soil Adaptation'!Q29,IF($F$5="Drinking Water Supply",'Soil Adaptation'!Q8,'Soil Adaptation'!Q42))</f>
        <v>0</v>
      </c>
      <c r="J71" s="687">
        <f>IF($F$5="Wastewater Collection &amp; Treatment",'Soil Adaptation'!R29,IF($F$5="Drinking Water Supply",'Soil Adaptation'!R8,'Soil Adaptation'!R42))</f>
        <v>0</v>
      </c>
      <c r="K71" s="687">
        <f>IF($F$5="Wastewater Collection &amp; Treatment",'Soil Adaptation'!S29,IF($F$5="Drinking Water Supply",'Soil Adaptation'!S8,'Soil Adaptation'!S42))</f>
        <v>0</v>
      </c>
      <c r="L71" s="490"/>
      <c r="M71" s="693" t="str">
        <f>IF($F$5="Wastewater Collection &amp; Treatment",'Soil Adaptation'!T29,IF($F$5="Drinking Water Supply",'Soil Adaptation'!T8,'Soil Adaptation'!T42))</f>
        <v>Barato</v>
      </c>
      <c r="N71" s="696"/>
      <c r="O71" s="691"/>
      <c r="P71" s="691"/>
      <c r="Q71" s="195"/>
      <c r="R71" s="195"/>
      <c r="S71" s="195"/>
      <c r="T71" s="195"/>
      <c r="U71" s="195"/>
    </row>
    <row r="72" spans="1:23" ht="41.45" customHeight="1" x14ac:dyDescent="0.25">
      <c r="A72" s="103"/>
      <c r="B72" s="218"/>
      <c r="C72" s="88"/>
      <c r="D72" s="515" t="str">
        <f>IF($F$5="Drinking Water Supply",Φύλλο3!H10,IF($F$5="Wastewater Collection &amp; Treatment", Φύλλο3!H32,Φύλλο3!H55))</f>
        <v xml:space="preserve">Sustituir el riego de superficie por sistemas de riego por goteo, que son más adecuados para los suelos sensibles a la sal.
</v>
      </c>
      <c r="E72" s="687">
        <f>IF($F$5="Wastewater Collection &amp; Treatment",'Soil Adaptation'!M30,IF($F$5="Drinking Water Supply",'Soil Adaptation'!M9,'Soil Adaptation'!M43))</f>
        <v>0</v>
      </c>
      <c r="F72" s="687" t="str">
        <f>IF($F$5="Wastewater Collection &amp; Treatment",'Soil Adaptation'!N30,IF($F$5="Drinking Water Supply",'Soil Adaptation'!N9,'Soil Adaptation'!N43))</f>
        <v>Bajo</v>
      </c>
      <c r="G72" s="687">
        <f>IF($F$5="Wastewater Collection &amp; Treatment",'Soil Adaptation'!O30,IF($F$5="Drinking Water Supply",'Soil Adaptation'!O9,'Soil Adaptation'!O43))</f>
        <v>0</v>
      </c>
      <c r="H72" s="687">
        <f>IF($F$5="Wastewater Collection &amp; Treatment",'Soil Adaptation'!P30,IF($F$5="Drinking Water Supply",'Soil Adaptation'!P9,'Soil Adaptation'!P43))</f>
        <v>0</v>
      </c>
      <c r="I72" s="687">
        <f>IF($F$5="Wastewater Collection &amp; Treatment",'Soil Adaptation'!Q30,IF($F$5="Drinking Water Supply",'Soil Adaptation'!Q9,'Soil Adaptation'!Q43))</f>
        <v>0</v>
      </c>
      <c r="J72" s="687">
        <f>IF($F$5="Wastewater Collection &amp; Treatment",'Soil Adaptation'!R30,IF($F$5="Drinking Water Supply",'Soil Adaptation'!R9,'Soil Adaptation'!R43))</f>
        <v>0</v>
      </c>
      <c r="K72" s="687">
        <f>IF($F$5="Wastewater Collection &amp; Treatment",'Soil Adaptation'!S30,IF($F$5="Drinking Water Supply",'Soil Adaptation'!S9,'Soil Adaptation'!S43))</f>
        <v>0</v>
      </c>
      <c r="L72" s="490"/>
      <c r="M72" s="693" t="str">
        <f>IF($F$5="Wastewater Collection &amp; Treatment",'Soil Adaptation'!T30,IF($F$5="Drinking Water Supply",'Soil Adaptation'!T9,'Soil Adaptation'!T43))</f>
        <v>Barato</v>
      </c>
      <c r="N72" s="696"/>
      <c r="O72" s="691"/>
      <c r="P72" s="691"/>
      <c r="Q72" s="195"/>
      <c r="R72" s="195"/>
      <c r="S72" s="195"/>
      <c r="T72" s="195"/>
      <c r="U72" s="195"/>
    </row>
    <row r="73" spans="1:23" ht="45" customHeight="1" x14ac:dyDescent="0.25">
      <c r="A73" s="103"/>
      <c r="B73" s="218"/>
      <c r="C73" s="88"/>
      <c r="D73" s="515" t="str">
        <f>IF($F$5="Drinking Water Supply",Φύλλο3!H11,IF($F$5="Wastewater Collection &amp; Treatment", Φύλλο3!H33,Φύλλο3!H56))</f>
        <v>Optimizar la programación del riego para eliminar la acumulación de salinidad en la zona radicular de las plantas (p. ej., intervalos cortos y frecuentes en sistemas de riego por goteo, intervalos grandes/menos frecuentes para el riego en superficie).</v>
      </c>
      <c r="E73" s="687">
        <f>IF($F$5="Wastewater Collection &amp; Treatment",'Soil Adaptation'!M31,IF($F$5="Drinking Water Supply",'Soil Adaptation'!M10,'Soil Adaptation'!M44))</f>
        <v>0</v>
      </c>
      <c r="F73" s="687" t="str">
        <f>IF($F$5="Wastewater Collection &amp; Treatment",'Soil Adaptation'!N31,IF($F$5="Drinking Water Supply",'Soil Adaptation'!N10,'Soil Adaptation'!N44))</f>
        <v>Bajo</v>
      </c>
      <c r="G73" s="687">
        <f>IF($F$5="Wastewater Collection &amp; Treatment",'Soil Adaptation'!O31,IF($F$5="Drinking Water Supply",'Soil Adaptation'!O10,'Soil Adaptation'!O44))</f>
        <v>0</v>
      </c>
      <c r="H73" s="687">
        <f>IF($F$5="Wastewater Collection &amp; Treatment",'Soil Adaptation'!P31,IF($F$5="Drinking Water Supply",'Soil Adaptation'!P10,'Soil Adaptation'!P44))</f>
        <v>0</v>
      </c>
      <c r="I73" s="687">
        <f>IF($F$5="Wastewater Collection &amp; Treatment",'Soil Adaptation'!Q31,IF($F$5="Drinking Water Supply",'Soil Adaptation'!Q10,'Soil Adaptation'!Q44))</f>
        <v>0</v>
      </c>
      <c r="J73" s="687">
        <f>IF($F$5="Wastewater Collection &amp; Treatment",'Soil Adaptation'!R31,IF($F$5="Drinking Water Supply",'Soil Adaptation'!R10,'Soil Adaptation'!R44))</f>
        <v>0</v>
      </c>
      <c r="K73" s="687">
        <f>IF($F$5="Wastewater Collection &amp; Treatment",'Soil Adaptation'!S31,IF($F$5="Drinking Water Supply",'Soil Adaptation'!S10,'Soil Adaptation'!S44))</f>
        <v>0</v>
      </c>
      <c r="L73" s="490"/>
      <c r="M73" s="693" t="str">
        <f>IF($F$5="Wastewater Collection &amp; Treatment",'Soil Adaptation'!T31,IF($F$5="Drinking Water Supply",'Soil Adaptation'!T10,'Soil Adaptation'!T44))</f>
        <v>Barato</v>
      </c>
      <c r="N73" s="696"/>
      <c r="O73" s="691"/>
      <c r="P73" s="691"/>
      <c r="Q73" s="195"/>
      <c r="R73" s="195"/>
      <c r="S73" s="195"/>
      <c r="T73" s="195"/>
      <c r="U73" s="195"/>
    </row>
    <row r="74" spans="1:23" ht="41.45" customHeight="1" x14ac:dyDescent="0.25">
      <c r="A74" s="103"/>
      <c r="B74" s="218"/>
      <c r="C74" s="88"/>
      <c r="D74" s="515" t="str">
        <f>IF($F$5="Drinking Water Supply",Φύλλο3!H12,IF($F$5="Wastewater Collection &amp; Treatment", Φύλλο3!H34,Φύλλο3!H57))</f>
        <v>Optimizar el diseño de la infraestructura de drenaje para minimizar la acumulación de sales en la zona radicular.</v>
      </c>
      <c r="E74" s="687">
        <f>IF($F$5="Wastewater Collection &amp; Treatment",'Soil Adaptation'!M32,IF($F$5="Drinking Water Supply",'Soil Adaptation'!M11,'Soil Adaptation'!M45))</f>
        <v>0</v>
      </c>
      <c r="F74" s="687" t="str">
        <f>IF($F$5="Wastewater Collection &amp; Treatment",'Soil Adaptation'!N32,IF($F$5="Drinking Water Supply",'Soil Adaptation'!N11,'Soil Adaptation'!N45))</f>
        <v>Bajo</v>
      </c>
      <c r="G74" s="687">
        <f>IF($F$5="Wastewater Collection &amp; Treatment",'Soil Adaptation'!O32,IF($F$5="Drinking Water Supply",'Soil Adaptation'!O11,'Soil Adaptation'!O45))</f>
        <v>0</v>
      </c>
      <c r="H74" s="687">
        <f>IF($F$5="Wastewater Collection &amp; Treatment",'Soil Adaptation'!P32,IF($F$5="Drinking Water Supply",'Soil Adaptation'!P11,'Soil Adaptation'!P45))</f>
        <v>0</v>
      </c>
      <c r="I74" s="687">
        <f>IF($F$5="Wastewater Collection &amp; Treatment",'Soil Adaptation'!Q32,IF($F$5="Drinking Water Supply",'Soil Adaptation'!Q11,'Soil Adaptation'!Q45))</f>
        <v>0</v>
      </c>
      <c r="J74" s="687">
        <f>IF($F$5="Wastewater Collection &amp; Treatment",'Soil Adaptation'!R32,IF($F$5="Drinking Water Supply",'Soil Adaptation'!R11,'Soil Adaptation'!R45))</f>
        <v>0</v>
      </c>
      <c r="K74" s="687">
        <f>IF($F$5="Wastewater Collection &amp; Treatment",'Soil Adaptation'!S32,IF($F$5="Drinking Water Supply",'Soil Adaptation'!S11,'Soil Adaptation'!S45))</f>
        <v>0</v>
      </c>
      <c r="L74" s="490"/>
      <c r="M74" s="693" t="str">
        <f>IF($F$5="Wastewater Collection &amp; Treatment",'Soil Adaptation'!T32,IF($F$5="Drinking Water Supply",'Soil Adaptation'!T11,'Soil Adaptation'!T45))</f>
        <v>Barato</v>
      </c>
      <c r="N74" s="696"/>
      <c r="O74" s="691"/>
      <c r="P74" s="691"/>
      <c r="Q74" s="195"/>
      <c r="R74" s="195"/>
      <c r="S74" s="195"/>
      <c r="T74" s="195"/>
      <c r="U74" s="195"/>
    </row>
    <row r="75" spans="1:23" ht="41.45" customHeight="1" x14ac:dyDescent="0.25">
      <c r="A75" s="103"/>
      <c r="B75" s="218"/>
      <c r="C75" s="88"/>
      <c r="D75" s="515" t="str">
        <f>IF($F$5="Drinking Water Supply",Φύλλο3!H13,IF($F$5="Wastewater Collection &amp; Treatment", Φύλλο3!H35,Φύλλο3!H58))</f>
        <v>Considerar la modificación del uso del suelo si no se puede mitigar la amenaza de la salinidad.</v>
      </c>
      <c r="E75" s="687" t="str">
        <f>IF($F$5="Wastewater Collection &amp; Treatment",'Soil Adaptation'!M33,IF($F$5="Drinking Water Supply",'Soil Adaptation'!M12,'Soil Adaptation'!M46))</f>
        <v>Alto</v>
      </c>
      <c r="F75" s="687" t="str">
        <f>IF($F$5="Wastewater Collection &amp; Treatment",'Soil Adaptation'!N33,IF($F$5="Drinking Water Supply",'Soil Adaptation'!N12,'Soil Adaptation'!N46))</f>
        <v>Alto</v>
      </c>
      <c r="G75" s="687">
        <f>IF($F$5="Wastewater Collection &amp; Treatment",'Soil Adaptation'!O33,IF($F$5="Drinking Water Supply",'Soil Adaptation'!O12,'Soil Adaptation'!O46))</f>
        <v>0</v>
      </c>
      <c r="H75" s="687" t="str">
        <f>IF($F$5="Wastewater Collection &amp; Treatment",'Soil Adaptation'!P33,IF($F$5="Drinking Water Supply",'Soil Adaptation'!P12,'Soil Adaptation'!P46))</f>
        <v>Alto</v>
      </c>
      <c r="I75" s="687">
        <f>IF($F$5="Wastewater Collection &amp; Treatment",'Soil Adaptation'!Q33,IF($F$5="Drinking Water Supply",'Soil Adaptation'!Q12,'Soil Adaptation'!Q46))</f>
        <v>0</v>
      </c>
      <c r="J75" s="687">
        <f>IF($F$5="Wastewater Collection &amp; Treatment",'Soil Adaptation'!R33,IF($F$5="Drinking Water Supply",'Soil Adaptation'!R12,'Soil Adaptation'!R46))</f>
        <v>0</v>
      </c>
      <c r="K75" s="687">
        <f>IF($F$5="Wastewater Collection &amp; Treatment",'Soil Adaptation'!S33,IF($F$5="Drinking Water Supply",'Soil Adaptation'!S12,'Soil Adaptation'!S46))</f>
        <v>0</v>
      </c>
      <c r="L75" s="490"/>
      <c r="M75" s="693" t="str">
        <f>IF($F$5="Wastewater Collection &amp; Treatment",'Soil Adaptation'!T33,IF($F$5="Drinking Water Supply",'Soil Adaptation'!T12,'Soil Adaptation'!T46))</f>
        <v>Caro</v>
      </c>
      <c r="N75" s="696"/>
      <c r="O75" s="691"/>
      <c r="P75" s="691"/>
      <c r="Q75" s="195"/>
      <c r="R75" s="195"/>
      <c r="S75" s="195"/>
      <c r="T75" s="195"/>
      <c r="U75" s="195"/>
    </row>
    <row r="76" spans="1:23" ht="18.75" customHeight="1" x14ac:dyDescent="0.25">
      <c r="A76" s="103"/>
      <c r="B76" s="218"/>
      <c r="C76" s="88"/>
      <c r="D76" s="684"/>
      <c r="E76" s="367"/>
      <c r="F76" s="367"/>
      <c r="G76" s="368"/>
      <c r="H76" s="368"/>
      <c r="I76" s="368"/>
      <c r="J76" s="368"/>
      <c r="K76" s="368"/>
      <c r="L76" s="368"/>
      <c r="M76" s="479"/>
      <c r="N76" s="479"/>
      <c r="P76" s="87"/>
      <c r="Q76" s="195"/>
      <c r="R76" s="195"/>
      <c r="S76" s="195"/>
      <c r="T76" s="195"/>
      <c r="U76" s="195"/>
    </row>
    <row r="77" spans="1:23" ht="18.75" customHeight="1" x14ac:dyDescent="0.25">
      <c r="A77" s="103"/>
      <c r="B77" s="218"/>
      <c r="C77" s="88"/>
      <c r="D77" s="50" t="s">
        <v>268</v>
      </c>
      <c r="E77" s="367"/>
      <c r="F77" s="367"/>
      <c r="G77" s="368"/>
      <c r="H77" s="368"/>
      <c r="I77" s="368"/>
      <c r="J77" s="368"/>
      <c r="K77" s="368"/>
      <c r="L77" s="368"/>
      <c r="M77" s="479"/>
      <c r="N77" s="479"/>
      <c r="P77" s="87"/>
      <c r="Q77" s="195"/>
      <c r="R77" s="195"/>
      <c r="S77" s="195"/>
      <c r="T77" s="195"/>
      <c r="U77" s="195"/>
    </row>
    <row r="78" spans="1:23" ht="38.450000000000003" customHeight="1" x14ac:dyDescent="0.25">
      <c r="A78" s="228"/>
      <c r="B78" s="218"/>
      <c r="C78" s="229"/>
      <c r="D78" s="1161" t="s">
        <v>269</v>
      </c>
      <c r="E78" s="1161"/>
      <c r="F78" s="1161"/>
      <c r="G78" s="1161"/>
      <c r="H78" s="1161"/>
      <c r="I78" s="1161"/>
      <c r="J78" s="1161"/>
      <c r="K78" s="1161"/>
      <c r="L78" s="22"/>
      <c r="M78" s="491" t="s">
        <v>265</v>
      </c>
      <c r="N78" s="492"/>
      <c r="O78" s="1156" t="s">
        <v>266</v>
      </c>
      <c r="P78" s="1156"/>
      <c r="Q78" s="195"/>
      <c r="R78" s="195"/>
      <c r="S78" s="195"/>
      <c r="T78" s="195"/>
      <c r="U78" s="195"/>
    </row>
    <row r="79" spans="1:23" ht="30" customHeight="1" x14ac:dyDescent="0.25">
      <c r="C79" s="1159"/>
      <c r="D79" s="705" t="s">
        <v>272</v>
      </c>
      <c r="E79" s="829">
        <f>IF($F$5="Wastewater Collection &amp; Treatment",'Soil Adaptation'!W24,IF($F$5="Drinking Water Supply",'Soil Adaptation'!W3,'Soil Adaptation'!W37))</f>
        <v>0</v>
      </c>
      <c r="F79" s="829">
        <f>IF($F$5="Wastewater Collection &amp; Treatment",'Soil Adaptation'!X24,IF($F$5="Drinking Water Supply",'Soil Adaptation'!X3,'Soil Adaptation'!X37))</f>
        <v>0</v>
      </c>
      <c r="G79" s="829">
        <f>IF($F$5="Wastewater Collection &amp; Treatment",'Soil Adaptation'!Y24,IF($F$5="Drinking Water Supply",'Soil Adaptation'!Y3,'Soil Adaptation'!Y37))</f>
        <v>0</v>
      </c>
      <c r="H79" s="829">
        <f>IF($F$5="Wastewater Collection &amp; Treatment",'Soil Adaptation'!Z24,IF($F$5="Drinking Water Supply",'Soil Adaptation'!Z3,'Soil Adaptation'!Z37))</f>
        <v>0</v>
      </c>
      <c r="I79" s="829">
        <f>IF($F$5="Wastewater Collection &amp; Treatment",'Soil Adaptation'!AA24,IF($F$5="Drinking Water Supply",'Soil Adaptation'!AA3,'Soil Adaptation'!AA37))</f>
        <v>0</v>
      </c>
      <c r="J79" s="829">
        <f>IF($F$5="Wastewater Collection &amp; Treatment",'Soil Adaptation'!AB24,IF($F$5="Drinking Water Supply",'Soil Adaptation'!AB3,'Soil Adaptation'!AB37))</f>
        <v>0</v>
      </c>
      <c r="K79" s="829" t="str">
        <f>IF($F$5="Wastewater Collection &amp; Treatment",'Soil Adaptation'!AC24,IF($F$5="Drinking Water Supply",'Soil Adaptation'!AC3,'Soil Adaptation'!AC37))</f>
        <v>Alto</v>
      </c>
      <c r="L79" s="367"/>
      <c r="M79" s="961" t="s">
        <v>273</v>
      </c>
      <c r="N79" s="702"/>
      <c r="O79" s="1153"/>
      <c r="P79" s="1153"/>
      <c r="Q79" s="195"/>
      <c r="R79" s="195"/>
      <c r="S79" s="195"/>
      <c r="T79" s="195"/>
      <c r="U79" s="195"/>
    </row>
    <row r="80" spans="1:23" ht="30" customHeight="1" x14ac:dyDescent="0.25">
      <c r="C80" s="1159"/>
      <c r="D80" s="706" t="s">
        <v>274</v>
      </c>
      <c r="E80" s="829" t="str">
        <f>IF($F$5="Wastewater Collection &amp; Treatment",'Soil Adaptation'!W25,IF($F$5="Drinking Water Supply",'Soil Adaptation'!W4,'Soil Adaptation'!W38))</f>
        <v>Bajo</v>
      </c>
      <c r="F80" s="829" t="str">
        <f>IF($F$5="Wastewater Collection &amp; Treatment",'Soil Adaptation'!X25,IF($F$5="Drinking Water Supply",'Soil Adaptation'!X4,'Soil Adaptation'!X38))</f>
        <v>Bajo</v>
      </c>
      <c r="G80" s="829">
        <f>IF($F$5="Wastewater Collection &amp; Treatment",'Soil Adaptation'!Y25,IF($F$5="Drinking Water Supply",'Soil Adaptation'!Y4,'Soil Adaptation'!Y38))</f>
        <v>0</v>
      </c>
      <c r="H80" s="829" t="str">
        <f>IF($F$5="Wastewater Collection &amp; Treatment",'Soil Adaptation'!Z25,IF($F$5="Drinking Water Supply",'Soil Adaptation'!Z4,'Soil Adaptation'!Z38))</f>
        <v>Bajo</v>
      </c>
      <c r="I80" s="829">
        <f>IF($F$5="Wastewater Collection &amp; Treatment",'Soil Adaptation'!AA25,IF($F$5="Drinking Water Supply",'Soil Adaptation'!AA4,'Soil Adaptation'!AA38))</f>
        <v>0</v>
      </c>
      <c r="J80" s="829">
        <f>IF($F$5="Wastewater Collection &amp; Treatment",'Soil Adaptation'!AB25,IF($F$5="Drinking Water Supply",'Soil Adaptation'!AB4,'Soil Adaptation'!AB38))</f>
        <v>0</v>
      </c>
      <c r="K80" s="829">
        <f>IF($F$5="Wastewater Collection &amp; Treatment",'Soil Adaptation'!AC25,IF($F$5="Drinking Water Supply",'Soil Adaptation'!AC4,'Soil Adaptation'!AC38))</f>
        <v>0</v>
      </c>
      <c r="L80" s="367"/>
      <c r="M80" s="961" t="s">
        <v>273</v>
      </c>
      <c r="N80" s="702"/>
      <c r="O80" s="1153"/>
      <c r="P80" s="1153"/>
      <c r="Q80" s="195"/>
      <c r="R80" s="195"/>
      <c r="S80" s="195"/>
      <c r="T80" s="195"/>
      <c r="U80" s="195"/>
    </row>
    <row r="81" spans="3:21" ht="30" customHeight="1" x14ac:dyDescent="0.25">
      <c r="C81" s="1159"/>
      <c r="D81" s="705" t="s">
        <v>275</v>
      </c>
      <c r="E81" s="829">
        <f>IF($F$5="Wastewater Collection &amp; Treatment",'Soil Adaptation'!W26,IF($F$5="Drinking Water Supply",'Soil Adaptation'!W5,'Soil Adaptation'!W39))</f>
        <v>0</v>
      </c>
      <c r="F81" s="829">
        <f>IF($F$5="Wastewater Collection &amp; Treatment",'Soil Adaptation'!X26,IF($F$5="Drinking Water Supply",'Soil Adaptation'!X5,'Soil Adaptation'!X39))</f>
        <v>0</v>
      </c>
      <c r="G81" s="829">
        <f>IF($F$5="Wastewater Collection &amp; Treatment",'Soil Adaptation'!Y26,IF($F$5="Drinking Water Supply",'Soil Adaptation'!Y5,'Soil Adaptation'!Y39))</f>
        <v>0</v>
      </c>
      <c r="H81" s="829">
        <f>IF($F$5="Wastewater Collection &amp; Treatment",'Soil Adaptation'!Z26,IF($F$5="Drinking Water Supply",'Soil Adaptation'!Z5,'Soil Adaptation'!Z39))</f>
        <v>0</v>
      </c>
      <c r="I81" s="829">
        <f>IF($F$5="Wastewater Collection &amp; Treatment",'Soil Adaptation'!AA26,IF($F$5="Drinking Water Supply",'Soil Adaptation'!AA5,'Soil Adaptation'!AA39))</f>
        <v>0</v>
      </c>
      <c r="J81" s="829" t="str">
        <f>IF($F$5="Wastewater Collection &amp; Treatment",'Soil Adaptation'!AB26,IF($F$5="Drinking Water Supply",'Soil Adaptation'!AB5,'Soil Adaptation'!AB39))</f>
        <v>Bajo</v>
      </c>
      <c r="K81" s="829">
        <f>IF($F$5="Wastewater Collection &amp; Treatment",'Soil Adaptation'!AC26,IF($F$5="Drinking Water Supply",'Soil Adaptation'!AC5,'Soil Adaptation'!AC39))</f>
        <v>0</v>
      </c>
      <c r="L81" s="367"/>
      <c r="M81" s="961" t="s">
        <v>273</v>
      </c>
      <c r="N81" s="702"/>
      <c r="O81" s="1153"/>
      <c r="P81" s="1153"/>
      <c r="Q81" s="195"/>
      <c r="R81" s="195"/>
      <c r="S81" s="195"/>
      <c r="T81" s="195"/>
      <c r="U81" s="195"/>
    </row>
    <row r="82" spans="3:21" ht="30" customHeight="1" x14ac:dyDescent="0.25">
      <c r="C82" s="1159"/>
      <c r="D82" s="705" t="s">
        <v>276</v>
      </c>
      <c r="E82" s="829">
        <f>IF($F$5="Wastewater Collection &amp; Treatment",'Soil Adaptation'!W27,IF($F$5="Drinking Water Supply",'Soil Adaptation'!W6,'Soil Adaptation'!W40))</f>
        <v>0</v>
      </c>
      <c r="F82" s="829">
        <f>IF($F$5="Wastewater Collection &amp; Treatment",'Soil Adaptation'!X27,IF($F$5="Drinking Water Supply",'Soil Adaptation'!X6,'Soil Adaptation'!X40))</f>
        <v>0</v>
      </c>
      <c r="G82" s="829">
        <f>IF($F$5="Wastewater Collection &amp; Treatment",'Soil Adaptation'!Y27,IF($F$5="Drinking Water Supply",'Soil Adaptation'!Y6,'Soil Adaptation'!Y40))</f>
        <v>0</v>
      </c>
      <c r="H82" s="829">
        <f>IF($F$5="Wastewater Collection &amp; Treatment",'Soil Adaptation'!Z27,IF($F$5="Drinking Water Supply",'Soil Adaptation'!Z6,'Soil Adaptation'!Z40))</f>
        <v>0</v>
      </c>
      <c r="I82" s="829">
        <f>IF($F$5="Wastewater Collection &amp; Treatment",'Soil Adaptation'!AA27,IF($F$5="Drinking Water Supply",'Soil Adaptation'!AA6,'Soil Adaptation'!AA40))</f>
        <v>0</v>
      </c>
      <c r="J82" s="829" t="str">
        <f>IF($F$5="Wastewater Collection &amp; Treatment",'Soil Adaptation'!AB27,IF($F$5="Drinking Water Supply",'Soil Adaptation'!AB6,'Soil Adaptation'!AB40))</f>
        <v>Alto</v>
      </c>
      <c r="K82" s="829">
        <f>IF($F$5="Wastewater Collection &amp; Treatment",'Soil Adaptation'!AC27,IF($F$5="Drinking Water Supply",'Soil Adaptation'!AC6,'Soil Adaptation'!AC40))</f>
        <v>0</v>
      </c>
      <c r="L82" s="231"/>
      <c r="M82" s="961" t="s">
        <v>277</v>
      </c>
      <c r="N82" s="703"/>
      <c r="O82" s="698"/>
      <c r="P82" s="699"/>
      <c r="Q82" s="195"/>
      <c r="R82" s="195"/>
      <c r="S82" s="195"/>
      <c r="T82" s="195"/>
      <c r="U82" s="195"/>
    </row>
    <row r="83" spans="3:21" ht="30" customHeight="1" x14ac:dyDescent="0.25">
      <c r="C83" s="1159"/>
      <c r="D83" s="706" t="s">
        <v>278</v>
      </c>
      <c r="E83" s="829" t="str">
        <f>IF($F$5="Wastewater Collection &amp; Treatment",'Soil Adaptation'!W28,IF($F$5="Drinking Water Supply",'Soil Adaptation'!W7,'Soil Adaptation'!W41))</f>
        <v>Bajo</v>
      </c>
      <c r="F83" s="829" t="str">
        <f>IF($F$5="Wastewater Collection &amp; Treatment",'Soil Adaptation'!X28,IF($F$5="Drinking Water Supply",'Soil Adaptation'!X7,'Soil Adaptation'!X41))</f>
        <v>Bajo</v>
      </c>
      <c r="G83" s="829">
        <f>IF($F$5="Wastewater Collection &amp; Treatment",'Soil Adaptation'!Y28,IF($F$5="Drinking Water Supply",'Soil Adaptation'!Y7,'Soil Adaptation'!Y41))</f>
        <v>0</v>
      </c>
      <c r="H83" s="829" t="str">
        <f>IF($F$5="Wastewater Collection &amp; Treatment",'Soil Adaptation'!Z28,IF($F$5="Drinking Water Supply",'Soil Adaptation'!Z7,'Soil Adaptation'!Z41))</f>
        <v>Bajo</v>
      </c>
      <c r="I83" s="829">
        <f>IF($F$5="Wastewater Collection &amp; Treatment",'Soil Adaptation'!AA28,IF($F$5="Drinking Water Supply",'Soil Adaptation'!AA7,'Soil Adaptation'!AA41))</f>
        <v>0</v>
      </c>
      <c r="J83" s="829">
        <f>IF($F$5="Wastewater Collection &amp; Treatment",'Soil Adaptation'!AB28,IF($F$5="Drinking Water Supply",'Soil Adaptation'!AB7,'Soil Adaptation'!AB41))</f>
        <v>0</v>
      </c>
      <c r="K83" s="829">
        <f>IF($F$5="Wastewater Collection &amp; Treatment",'Soil Adaptation'!AC28,IF($F$5="Drinking Water Supply",'Soil Adaptation'!AC7,'Soil Adaptation'!AC41))</f>
        <v>0</v>
      </c>
      <c r="M83" s="961" t="s">
        <v>273</v>
      </c>
      <c r="N83" s="704"/>
      <c r="O83" s="700"/>
      <c r="P83" s="701"/>
      <c r="Q83" s="195"/>
      <c r="R83" s="195"/>
      <c r="S83" s="195"/>
      <c r="T83" s="195"/>
      <c r="U83" s="195"/>
    </row>
    <row r="84" spans="3:21" ht="48" customHeight="1" x14ac:dyDescent="0.25">
      <c r="D84" s="688" t="s">
        <v>279</v>
      </c>
      <c r="E84" s="829" t="str">
        <f>IF($F$5="Wastewater Collection &amp; Treatment",'Soil Adaptation'!W29,IF($F$5="Drinking Water Supply",'Soil Adaptation'!W8,'Soil Adaptation'!W42))</f>
        <v>Bajo</v>
      </c>
      <c r="F84" s="829" t="str">
        <f>IF($F$5="Wastewater Collection &amp; Treatment",'Soil Adaptation'!X29,IF($F$5="Drinking Water Supply",'Soil Adaptation'!X8,'Soil Adaptation'!X42))</f>
        <v>Bajo</v>
      </c>
      <c r="G84" s="829">
        <f>IF($F$5="Wastewater Collection &amp; Treatment",'Soil Adaptation'!Y29,IF($F$5="Drinking Water Supply",'Soil Adaptation'!Y8,'Soil Adaptation'!Y42))</f>
        <v>0</v>
      </c>
      <c r="H84" s="829" t="str">
        <f>IF($F$5="Wastewater Collection &amp; Treatment",'Soil Adaptation'!Z29,IF($F$5="Drinking Water Supply",'Soil Adaptation'!Z8,'Soil Adaptation'!Z42))</f>
        <v>Bajo</v>
      </c>
      <c r="I84" s="829">
        <f>IF($F$5="Wastewater Collection &amp; Treatment",'Soil Adaptation'!AA29,IF($F$5="Drinking Water Supply",'Soil Adaptation'!AA8,'Soil Adaptation'!AA42))</f>
        <v>0</v>
      </c>
      <c r="J84" s="829">
        <f>IF($F$5="Wastewater Collection &amp; Treatment",'Soil Adaptation'!AB29,IF($F$5="Drinking Water Supply",'Soil Adaptation'!AB8,'Soil Adaptation'!AB42))</f>
        <v>0</v>
      </c>
      <c r="K84" s="829">
        <f>IF($F$5="Wastewater Collection &amp; Treatment",'Soil Adaptation'!AC29,IF($F$5="Drinking Water Supply",'Soil Adaptation'!AC8,'Soil Adaptation'!AC42))</f>
        <v>0</v>
      </c>
      <c r="M84" s="962" t="s">
        <v>271</v>
      </c>
      <c r="N84" s="698"/>
      <c r="O84" s="700"/>
      <c r="P84" s="701"/>
      <c r="Q84" s="195"/>
      <c r="R84" s="195"/>
      <c r="S84" s="195"/>
      <c r="T84" s="195"/>
      <c r="U84" s="195"/>
    </row>
    <row r="85" spans="3:21" ht="19.5" customHeight="1" x14ac:dyDescent="0.25">
      <c r="D85" s="201"/>
      <c r="Q85" s="195"/>
      <c r="R85" s="195"/>
      <c r="S85" s="195"/>
      <c r="T85" s="195"/>
      <c r="U85" s="195"/>
    </row>
    <row r="86" spans="3:21" ht="29.25" customHeight="1" x14ac:dyDescent="0.25">
      <c r="D86" s="230"/>
      <c r="Q86" s="195"/>
      <c r="R86" s="195"/>
      <c r="S86" s="195"/>
      <c r="T86" s="195"/>
      <c r="U86" s="195"/>
    </row>
    <row r="87" spans="3:21" ht="33" customHeight="1" x14ac:dyDescent="0.25">
      <c r="D87" s="230"/>
      <c r="Q87" s="195"/>
      <c r="R87" s="195"/>
      <c r="S87" s="195"/>
      <c r="T87" s="195"/>
      <c r="U87" s="195"/>
    </row>
    <row r="88" spans="3:21" x14ac:dyDescent="0.25">
      <c r="Q88" s="195"/>
      <c r="R88" s="195"/>
      <c r="S88" s="195"/>
      <c r="T88" s="195"/>
      <c r="U88" s="195"/>
    </row>
    <row r="89" spans="3:21" x14ac:dyDescent="0.25">
      <c r="Q89" s="195"/>
      <c r="R89" s="195"/>
      <c r="S89" s="195"/>
      <c r="T89" s="195"/>
      <c r="U89" s="195"/>
    </row>
    <row r="90" spans="3:21" x14ac:dyDescent="0.25">
      <c r="Q90" s="195"/>
      <c r="R90" s="195"/>
      <c r="S90" s="195"/>
      <c r="T90" s="195"/>
      <c r="U90" s="195"/>
    </row>
    <row r="91" spans="3:21" x14ac:dyDescent="0.25">
      <c r="Q91" s="195"/>
      <c r="R91" s="195"/>
      <c r="S91" s="195"/>
      <c r="T91" s="195"/>
      <c r="U91" s="195"/>
    </row>
  </sheetData>
  <sheetProtection algorithmName="SHA-512" hashValue="XM6Ox5QwDlbVTQFwg9DnVBt8MKNKZ30ZqHz5x7HLpQ9p27vwZmy4m8YITOXO12KyGpX3QEzqQ8/24S5XsJKBtw==" saltValue="mJC7ETPwXjTJO+jxoxz9eA==" spinCount="100000" sheet="1" objects="1" scenarios="1"/>
  <mergeCells count="53">
    <mergeCell ref="A25:A29"/>
    <mergeCell ref="E25:E26"/>
    <mergeCell ref="F25:F26"/>
    <mergeCell ref="G25:G26"/>
    <mergeCell ref="J25:J26"/>
    <mergeCell ref="H25:H26"/>
    <mergeCell ref="I25:I26"/>
    <mergeCell ref="F5:G5"/>
    <mergeCell ref="E7:I8"/>
    <mergeCell ref="J7:K8"/>
    <mergeCell ref="A10:A13"/>
    <mergeCell ref="A14:A24"/>
    <mergeCell ref="D7:D8"/>
    <mergeCell ref="M43:M44"/>
    <mergeCell ref="O43:O44"/>
    <mergeCell ref="K25:K26"/>
    <mergeCell ref="O25:O26"/>
    <mergeCell ref="O51:P51"/>
    <mergeCell ref="O52:P52"/>
    <mergeCell ref="O53:P53"/>
    <mergeCell ref="O54:P54"/>
    <mergeCell ref="O55:P55"/>
    <mergeCell ref="E48:F48"/>
    <mergeCell ref="J48:K48"/>
    <mergeCell ref="E50:I50"/>
    <mergeCell ref="J50:K50"/>
    <mergeCell ref="A51:A56"/>
    <mergeCell ref="A43:A50"/>
    <mergeCell ref="E43:E44"/>
    <mergeCell ref="F43:F44"/>
    <mergeCell ref="G43:G44"/>
    <mergeCell ref="H43:H44"/>
    <mergeCell ref="I43:I44"/>
    <mergeCell ref="J43:J44"/>
    <mergeCell ref="K43:K44"/>
    <mergeCell ref="O69:P69"/>
    <mergeCell ref="O56:P56"/>
    <mergeCell ref="O57:P57"/>
    <mergeCell ref="O58:P58"/>
    <mergeCell ref="O59:P59"/>
    <mergeCell ref="O60:P60"/>
    <mergeCell ref="O61:P61"/>
    <mergeCell ref="D65:K65"/>
    <mergeCell ref="O65:P65"/>
    <mergeCell ref="O66:P66"/>
    <mergeCell ref="O67:P67"/>
    <mergeCell ref="O68:P68"/>
    <mergeCell ref="D78:K78"/>
    <mergeCell ref="O78:P78"/>
    <mergeCell ref="C79:C83"/>
    <mergeCell ref="O79:P79"/>
    <mergeCell ref="O80:P80"/>
    <mergeCell ref="O81:P81"/>
  </mergeCells>
  <conditionalFormatting sqref="D53:D64">
    <cfRule type="cellIs" dxfId="98" priority="27" operator="equal">
      <formula>0</formula>
    </cfRule>
  </conditionalFormatting>
  <conditionalFormatting sqref="D66:D75">
    <cfRule type="cellIs" dxfId="97" priority="26" operator="equal">
      <formula>0</formula>
    </cfRule>
  </conditionalFormatting>
  <conditionalFormatting sqref="E48:E50 J48:J50">
    <cfRule type="cellIs" dxfId="96" priority="49" operator="equal">
      <formula>"Medio"</formula>
    </cfRule>
    <cfRule type="cellIs" dxfId="95" priority="50" operator="equal">
      <formula>"Bajo"</formula>
    </cfRule>
    <cfRule type="cellIs" dxfId="94" priority="51" operator="equal">
      <formula>"Alto"</formula>
    </cfRule>
  </conditionalFormatting>
  <conditionalFormatting sqref="E12:I12">
    <cfRule type="cellIs" dxfId="93" priority="42" operator="equal">
      <formula>"N/A"</formula>
    </cfRule>
    <cfRule type="cellIs" dxfId="92" priority="43" operator="equal">
      <formula>"Bajo"</formula>
    </cfRule>
    <cfRule type="cellIs" dxfId="91" priority="44" operator="equal">
      <formula>"Alto"</formula>
    </cfRule>
    <cfRule type="cellIs" dxfId="90" priority="45" operator="equal">
      <formula>"Medio"</formula>
    </cfRule>
  </conditionalFormatting>
  <conditionalFormatting sqref="E10:K10">
    <cfRule type="cellIs" dxfId="89" priority="28" operator="equal">
      <formula>0</formula>
    </cfRule>
  </conditionalFormatting>
  <conditionalFormatting sqref="E27:K28 E45:K46">
    <cfRule type="cellIs" dxfId="88" priority="32" operator="equal">
      <formula>0</formula>
    </cfRule>
    <cfRule type="cellIs" dxfId="87" priority="33" operator="equal">
      <formula>"N/A"</formula>
    </cfRule>
  </conditionalFormatting>
  <conditionalFormatting sqref="E27:K28 E45:K47">
    <cfRule type="cellIs" dxfId="86" priority="34" operator="equal">
      <formula>"Alto"</formula>
    </cfRule>
    <cfRule type="cellIs" dxfId="85" priority="35" operator="equal">
      <formula>"Medio"</formula>
    </cfRule>
    <cfRule type="cellIs" dxfId="84" priority="36" operator="equal">
      <formula>"Bajo"</formula>
    </cfRule>
  </conditionalFormatting>
  <conditionalFormatting sqref="E30:K30">
    <cfRule type="cellIs" dxfId="83" priority="37" operator="equal">
      <formula>"N/A"</formula>
    </cfRule>
    <cfRule type="cellIs" dxfId="82" priority="38" operator="equal">
      <formula>0</formula>
    </cfRule>
    <cfRule type="cellIs" dxfId="81" priority="39" operator="equal">
      <formula>"Alto"</formula>
    </cfRule>
    <cfRule type="cellIs" dxfId="80" priority="40" operator="equal">
      <formula>"Medio"</formula>
    </cfRule>
    <cfRule type="cellIs" dxfId="79" priority="41" operator="equal">
      <formula>"Bajo"</formula>
    </cfRule>
  </conditionalFormatting>
  <conditionalFormatting sqref="E51:K51">
    <cfRule type="cellIs" dxfId="78" priority="46" operator="equal">
      <formula>0</formula>
    </cfRule>
  </conditionalFormatting>
  <conditionalFormatting sqref="E53:K64">
    <cfRule type="cellIs" dxfId="77" priority="31" operator="equal">
      <formula>0</formula>
    </cfRule>
  </conditionalFormatting>
  <conditionalFormatting sqref="E66:K75">
    <cfRule type="cellIs" dxfId="76" priority="30" operator="equal">
      <formula>0</formula>
    </cfRule>
  </conditionalFormatting>
  <conditionalFormatting sqref="E79:K84">
    <cfRule type="cellIs" dxfId="75" priority="1" operator="equal">
      <formula>0</formula>
    </cfRule>
  </conditionalFormatting>
  <conditionalFormatting sqref="J10:K10">
    <cfRule type="cellIs" dxfId="74" priority="48" operator="equal">
      <formula>0</formula>
    </cfRule>
  </conditionalFormatting>
  <conditionalFormatting sqref="J12:K12 G76:K77">
    <cfRule type="cellIs" dxfId="73" priority="47" operator="equal">
      <formula>0</formula>
    </cfRule>
    <cfRule type="cellIs" dxfId="72" priority="52" operator="equal">
      <formula>"Medio"</formula>
    </cfRule>
    <cfRule type="cellIs" dxfId="71" priority="53" operator="equal">
      <formula>"Bajo"</formula>
    </cfRule>
    <cfRule type="cellIs" dxfId="70" priority="54" operator="equal">
      <formula>"Alto"</formula>
    </cfRule>
  </conditionalFormatting>
  <conditionalFormatting sqref="M53:M75">
    <cfRule type="cellIs" dxfId="69" priority="2" operator="equal">
      <formula>0</formula>
    </cfRule>
  </conditionalFormatting>
  <dataValidations count="2">
    <dataValidation type="list" allowBlank="1" showInputMessage="1" showErrorMessage="1" sqref="E25:G26 J25:K26 H25:I25" xr:uid="{21235940-E713-4E10-8E7D-333691F77536}">
      <formula1>"Bajo, Alto"</formula1>
    </dataValidation>
    <dataValidation type="list" allowBlank="1" showInputMessage="1" showErrorMessage="1" sqref="E33:O44 E15:K24 L15:O15" xr:uid="{E037DAFB-9701-41F9-B690-D0296920CEF9}">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7D89-4850-458D-A3B7-C2765120D35D}">
  <sheetPr codeName="Sheet16">
    <tabColor rgb="FFFFC000"/>
  </sheetPr>
  <dimension ref="A1:Z51"/>
  <sheetViews>
    <sheetView zoomScale="70" zoomScaleNormal="70" workbookViewId="0">
      <selection activeCell="H37" sqref="H37"/>
    </sheetView>
  </sheetViews>
  <sheetFormatPr baseColWidth="10" defaultColWidth="9.140625" defaultRowHeight="15" x14ac:dyDescent="0.25"/>
  <cols>
    <col min="1" max="1" width="41.85546875" style="195" customWidth="1"/>
    <col min="2" max="2" width="3.5703125" style="39" customWidth="1"/>
    <col min="3" max="3" width="37.42578125" style="39" customWidth="1"/>
    <col min="4" max="5" width="33.5703125" style="39" customWidth="1"/>
    <col min="6" max="7" width="29.85546875" style="39" customWidth="1"/>
    <col min="8" max="8" width="32.85546875" style="39" customWidth="1"/>
    <col min="9" max="9" width="33.5703125" style="39" customWidth="1"/>
    <col min="10" max="10" width="30.42578125" style="39" customWidth="1"/>
    <col min="11" max="11" width="27.85546875" style="39" customWidth="1"/>
    <col min="12" max="12" width="32.140625" style="39" customWidth="1"/>
    <col min="13" max="21" width="33.5703125" style="39" customWidth="1"/>
    <col min="22" max="16384" width="9.140625" style="39"/>
  </cols>
  <sheetData>
    <row r="1" spans="2:26" ht="54.95" customHeight="1" x14ac:dyDescent="0.45">
      <c r="K1" s="239"/>
    </row>
    <row r="2" spans="2:26" ht="35.25" customHeight="1" x14ac:dyDescent="0.45">
      <c r="B2" s="240"/>
      <c r="C2" s="241"/>
      <c r="D2" s="1263" t="s">
        <v>521</v>
      </c>
      <c r="E2" s="1263"/>
      <c r="F2" s="1263"/>
      <c r="G2" s="1263"/>
      <c r="H2" s="1263"/>
      <c r="I2" s="1263"/>
      <c r="J2" s="1263"/>
      <c r="K2" s="1263"/>
      <c r="M2" s="241"/>
      <c r="N2" s="241"/>
      <c r="O2" s="242"/>
      <c r="P2" s="122"/>
      <c r="R2" s="506"/>
    </row>
    <row r="3" spans="2:26" ht="38.450000000000003" customHeight="1" x14ac:dyDescent="0.45">
      <c r="B3" s="240"/>
      <c r="D3" s="239"/>
      <c r="E3" s="239"/>
      <c r="F3" s="239"/>
      <c r="G3" s="239"/>
      <c r="H3" s="239"/>
      <c r="I3" s="239"/>
      <c r="J3" s="239"/>
      <c r="K3" s="239"/>
      <c r="L3" s="243"/>
      <c r="M3" s="243"/>
      <c r="N3" s="243"/>
      <c r="O3" s="244"/>
      <c r="P3" s="505"/>
      <c r="Q3" s="92"/>
      <c r="R3" s="489"/>
      <c r="S3" s="92"/>
      <c r="T3" s="92"/>
      <c r="U3" s="489"/>
      <c r="W3" s="245"/>
      <c r="X3" s="245"/>
      <c r="Y3" s="245"/>
      <c r="Z3" s="245"/>
    </row>
    <row r="4" spans="2:26" ht="44.45" customHeight="1" thickBot="1" x14ac:dyDescent="0.3">
      <c r="B4" s="240"/>
      <c r="D4" s="1264" t="s">
        <v>522</v>
      </c>
      <c r="E4" s="1264"/>
      <c r="F4" s="1264"/>
      <c r="G4" s="1264"/>
      <c r="H4" s="1264"/>
      <c r="I4" s="1264"/>
      <c r="J4" s="1264"/>
      <c r="K4" s="380"/>
      <c r="L4" s="875"/>
      <c r="M4" s="875"/>
    </row>
    <row r="5" spans="2:26" ht="21" customHeight="1" thickTop="1" thickBot="1" x14ac:dyDescent="0.3">
      <c r="D5" s="246"/>
      <c r="E5" s="247"/>
      <c r="F5" s="87"/>
      <c r="G5" s="87"/>
      <c r="H5" s="248"/>
      <c r="I5" s="249"/>
      <c r="J5" s="250"/>
      <c r="K5" s="122"/>
    </row>
    <row r="6" spans="2:26" ht="53.25" customHeight="1" thickBot="1" x14ac:dyDescent="0.45">
      <c r="B6" s="218"/>
      <c r="C6" s="251"/>
      <c r="D6" s="496" t="s">
        <v>523</v>
      </c>
      <c r="E6" s="495" t="s">
        <v>524</v>
      </c>
      <c r="F6" s="496" t="s">
        <v>525</v>
      </c>
      <c r="G6" s="496" t="s">
        <v>526</v>
      </c>
      <c r="H6" s="496" t="s">
        <v>409</v>
      </c>
      <c r="I6" s="495" t="s">
        <v>527</v>
      </c>
      <c r="J6" s="496" t="s">
        <v>528</v>
      </c>
      <c r="K6" s="496" t="s">
        <v>455</v>
      </c>
      <c r="L6" s="496" t="s">
        <v>519</v>
      </c>
      <c r="M6" s="496" t="s">
        <v>529</v>
      </c>
    </row>
    <row r="7" spans="2:26" ht="60.75" customHeight="1" thickBot="1" x14ac:dyDescent="0.3">
      <c r="B7" s="252"/>
      <c r="C7" s="253"/>
      <c r="D7" s="876"/>
      <c r="E7" s="877"/>
      <c r="F7" s="877"/>
      <c r="G7" s="877"/>
      <c r="H7" s="877"/>
      <c r="I7" s="877"/>
      <c r="J7" s="877"/>
      <c r="K7" s="877"/>
      <c r="L7" s="877"/>
      <c r="M7" s="878"/>
      <c r="S7" s="507"/>
      <c r="T7" s="507"/>
      <c r="U7" s="507"/>
      <c r="V7" s="507"/>
      <c r="W7" s="195"/>
      <c r="X7" s="195"/>
    </row>
    <row r="8" spans="2:26" ht="60.75" customHeight="1" thickTop="1" thickBot="1" x14ac:dyDescent="0.3">
      <c r="B8" s="252"/>
      <c r="C8" s="253" t="s">
        <v>881</v>
      </c>
      <c r="D8" s="876" t="str">
        <f>IF(ISERROR('Water-Step 3'!F20),"N/A",IF('Water-Step 3'!F20&lt;3,"Bajo",IF('Water-Step 3'!F20&gt;=6,"Alto","Medio")))</f>
        <v>N/A</v>
      </c>
      <c r="E8" s="877" t="str">
        <f>IF(ISERROR('Water-Step 3'!K20),"N/A",IF('Water-Step 3'!K20&lt;3,"Bajo",IF('Water-Step 3'!K20&gt;=6,"Alto","Medio")))</f>
        <v>N/A</v>
      </c>
      <c r="F8" s="877" t="str">
        <f>IF(ISERROR('Water-Step 3'!P20),"N/A",IF('Water-Step 3'!P20&lt;3,"Bajo",IF('Water-Step 3'!P20&gt;=6,"Alto","Medio")))</f>
        <v>N/A</v>
      </c>
      <c r="G8" s="877" t="str">
        <f>IF(ISERROR('Water-Step 3'!U20),"N/A",IF('Water-Step 3'!U20&lt;3,"Bajo",IF('Water-Step 3'!U20&gt;=6,"Alto","Medio")))</f>
        <v>N/A</v>
      </c>
      <c r="H8" s="877" t="str">
        <f>IF(ISERROR('Temperature-Step 3'!F20),"N/A",IF('Temperature-Step 3'!F20&lt;3,"Bajo",IF('Temperature-Step 3'!F20&gt;=6,"Alto","Medio")))</f>
        <v>N/A</v>
      </c>
      <c r="I8" s="877" t="str">
        <f>IF(ISERROR('Temperature-Step 3'!K20),"N/A",IF('Temperature-Step 3'!K20&lt;3,"Bajo",IF('Temperature-Step 3'!K20&gt;=6,"Alto","Medio")))</f>
        <v>N/A</v>
      </c>
      <c r="J8" s="877" t="str">
        <f>IF(ISERROR('Temperature-Step 3'!P20),"N/A",IF('Temperature-Step 3'!P20&lt;3,"Bajo",IF('Temperature-Step 3'!P20&gt;=6,"Alto","Medio")))</f>
        <v>N/A</v>
      </c>
      <c r="K8" s="877" t="str">
        <f>IF(ISERROR('Wind-Step 3'!F20),"N/A",IF('Wind-Step 3'!F20&lt;3,"Bajo",IF('Wind-Step 3'!F20&gt;=6,"Alto","Medio")))</f>
        <v>Bajo</v>
      </c>
      <c r="L8" s="877" t="str">
        <f>IF(ISERROR('Soil-Step 3'!F20),"N/A",IF('Soil-Step 3'!F20&lt;3,"Bajo",IF('Soil-Step 3'!F20&gt;=6,"Alto","Medio")))</f>
        <v>N/A</v>
      </c>
      <c r="M8" s="878" t="str">
        <f>IF(ISERROR('Soil-Step 3'!K20),"N/A",IF('Soil-Step 3'!K20&lt;3,"Bajo",IF('Soil-Step 3'!K20&gt;=6,"Alto","Medio")))</f>
        <v>N/A</v>
      </c>
      <c r="S8" s="507"/>
      <c r="T8" s="507"/>
      <c r="U8" s="507"/>
      <c r="V8" s="507"/>
      <c r="W8" s="195"/>
      <c r="X8" s="195"/>
    </row>
    <row r="9" spans="2:26" ht="60.75" customHeight="1" thickTop="1" thickBot="1" x14ac:dyDescent="0.3">
      <c r="B9" s="252"/>
      <c r="C9" s="253" t="s">
        <v>877</v>
      </c>
      <c r="D9" s="879" t="str">
        <f>IF(ISERROR('Water-Step 3'!F21),"N/A",IF('Water-Step 3'!F21&lt;3,"Bajo",IF('Water-Step 3'!F21&gt;=6,"Alto","Medio")))</f>
        <v>N/A</v>
      </c>
      <c r="E9" s="877" t="str">
        <f>IF(ISERROR('Water-Step 3'!K21),"N/A",IF('Water-Step 3'!K21&lt;3,"Bajo",IF('Water-Step 3'!K21&gt;=6,"Alto","Medio")))</f>
        <v>N/A</v>
      </c>
      <c r="F9" s="877" t="str">
        <f>IF(ISERROR('Water-Step 3'!P21),"N/A",IF('Water-Step 3'!P21&lt;3,"Bajo",IF('Water-Step 3'!P21&gt;=6,"Alto","Medio")))</f>
        <v>N/A</v>
      </c>
      <c r="G9" s="877" t="str">
        <f>IF(ISERROR('Water-Step 3'!U21),"N/A",IF('Water-Step 3'!U21&lt;3,"Bajo",IF('Water-Step 3'!U21&gt;=6,"Alto","Medio")))</f>
        <v>N/A</v>
      </c>
      <c r="H9" s="877" t="str">
        <f>IF(ISERROR('Temperature-Step 3'!F21),"N/A",IF('Temperature-Step 3'!F21&lt;3,"Bajo",IF('Temperature-Step 3'!F21&gt;=6,"Alto","Medio")))</f>
        <v>Bajo</v>
      </c>
      <c r="I9" s="877" t="str">
        <f>IF(ISERROR('Temperature-Step 3'!K21),"N/A",IF('Temperature-Step 3'!K21&lt;3,"Bajo",IF('Temperature-Step 3'!K21&gt;=6,"Alto","Medio")))</f>
        <v>N/A</v>
      </c>
      <c r="J9" s="877" t="str">
        <f>IF(ISERROR('Temperature-Step 3'!P21),"N/A",IF('Temperature-Step 3'!P21&lt;3,"Bajo",IF('Temperature-Step 3'!P21&gt;=6,"Alto","Medio")))</f>
        <v>N/A</v>
      </c>
      <c r="K9" s="877" t="str">
        <f>IF(ISERROR('Wind-Step 3'!F21),"N/A",IF('Wind-Step 3'!F21&lt;3,"Bajo",IF('Wind-Step 3'!F21&gt;=6,"Alto","Medio")))</f>
        <v>N/A</v>
      </c>
      <c r="L9" s="877" t="str">
        <f>IF(ISERROR('Soil-Step 3'!F21),"N/A",IF('Soil-Step 3'!F21&lt;3,"Bajo",IF('Soil-Step 3'!F21&gt;=6,"Alto","Medio")))</f>
        <v>N/A</v>
      </c>
      <c r="M9" s="878" t="str">
        <f>IF(ISERROR('Soil-Step 3'!K21),"N/A",IF('Soil-Step 3'!K21&lt;3,"Bajo",IF('Soil-Step 3'!K21&gt;=6,"Alto","Medio")))</f>
        <v>N/A</v>
      </c>
      <c r="S9" s="507"/>
      <c r="T9" s="507"/>
      <c r="U9" s="507"/>
      <c r="V9" s="507"/>
      <c r="W9" s="195"/>
      <c r="X9" s="195"/>
    </row>
    <row r="10" spans="2:26" ht="18" customHeight="1" thickTop="1" x14ac:dyDescent="0.25">
      <c r="B10" s="252"/>
      <c r="C10" s="253"/>
      <c r="D10" s="880"/>
      <c r="E10" s="881"/>
      <c r="F10" s="881"/>
      <c r="G10" s="881"/>
      <c r="H10" s="881"/>
      <c r="I10" s="881"/>
      <c r="J10" s="881"/>
      <c r="K10" s="882"/>
      <c r="L10" s="883"/>
      <c r="M10" s="884"/>
      <c r="S10" s="507"/>
      <c r="T10" s="507"/>
      <c r="U10" s="507"/>
      <c r="V10" s="507"/>
      <c r="W10" s="195"/>
      <c r="X10" s="195"/>
    </row>
    <row r="11" spans="2:26" ht="21.6" customHeight="1" x14ac:dyDescent="0.25">
      <c r="B11" s="252"/>
      <c r="C11" s="253"/>
      <c r="D11" s="885"/>
      <c r="E11" s="886"/>
      <c r="F11" s="886"/>
      <c r="G11" s="886"/>
      <c r="H11" s="886"/>
      <c r="I11" s="886"/>
      <c r="J11" s="886"/>
      <c r="K11" s="887"/>
      <c r="L11" s="888"/>
      <c r="M11" s="884"/>
      <c r="S11" s="507"/>
      <c r="T11" s="507"/>
      <c r="U11" s="507"/>
      <c r="V11" s="507"/>
      <c r="W11" s="195"/>
      <c r="X11" s="195"/>
    </row>
    <row r="12" spans="2:26" ht="47.45" customHeight="1" x14ac:dyDescent="0.3">
      <c r="B12" s="252"/>
      <c r="C12" s="381" t="s">
        <v>868</v>
      </c>
      <c r="D12" s="889" t="e" cm="1">
        <f t="array" ref="D12">_xlfn._xlws.FILTER('Water-Step 3'!C12:C18,'Water-Step 3'!G12:G18="Alto","")</f>
        <v>#DIV/0!</v>
      </c>
      <c r="E12" s="890" t="e" cm="1">
        <f t="array" ref="E12">_xlfn._xlws.FILTER('Water-Step 3'!C12:C18,'Water-Step 3'!L12:L18="Alto","")</f>
        <v>#DIV/0!</v>
      </c>
      <c r="F12" s="890" t="e" cm="1">
        <f t="array" ref="F12">_xlfn._xlws.FILTER('Water-Step 3'!C12:C18,'Water-Step 3'!Q12:Q18="Alto","")</f>
        <v>#DIV/0!</v>
      </c>
      <c r="G12" s="890" t="e" cm="1">
        <f t="array" ref="G12">_xlfn._xlws.FILTER('Water-Step 3'!C12:C18,'Water-Step 3'!V12:V18="Alto","")</f>
        <v>#DIV/0!</v>
      </c>
      <c r="H12" s="890" t="e" cm="1">
        <f t="array" ref="H12">_xlfn._xlws.FILTER('Temperature-Step 3'!C12:C18,'Temperature-Step 3'!G12:G18="Alto","")</f>
        <v>#DIV/0!</v>
      </c>
      <c r="I12" s="890" t="e" cm="1">
        <f t="array" ref="I12">_xlfn._xlws.FILTER('Temperature-Step 3'!C12:C18,'Temperature-Step 3'!L12:L18="Alto","")</f>
        <v>#DIV/0!</v>
      </c>
      <c r="J12" s="890" t="e" cm="1">
        <f t="array" ref="J12">_xlfn._xlws.FILTER('Temperature-Step 3'!C12:C18,'Temperature-Step 3'!Q12:Q18="Alto","")</f>
        <v>#DIV/0!</v>
      </c>
      <c r="K12" s="890" t="e" cm="1">
        <f t="array" ref="K12">_xlfn._xlws.FILTER('Wind-Step 3'!C12:C18,'Wind-Step 3'!G12:G18="Alto","")</f>
        <v>#DIV/0!</v>
      </c>
      <c r="L12" s="890" t="e" cm="1">
        <f t="array" ref="L12">_xlfn._xlws.FILTER('Soil-Step 3'!C12:C18,'Soil-Step 3'!G12:G18="Alto","")</f>
        <v>#DIV/0!</v>
      </c>
      <c r="M12" s="891" t="e" cm="1">
        <f t="array" ref="M12">_xlfn._xlws.FILTER('Soil-Step 3'!C12:C18,'Soil-Step 3'!L12:L18="Alto","")</f>
        <v>#DIV/0!</v>
      </c>
      <c r="S12" s="507"/>
      <c r="T12" s="507"/>
      <c r="U12" s="507"/>
      <c r="V12" s="507"/>
      <c r="W12" s="195"/>
      <c r="X12" s="195"/>
    </row>
    <row r="13" spans="2:26" ht="68.45" customHeight="1" x14ac:dyDescent="0.4">
      <c r="B13" s="252"/>
      <c r="C13" s="251"/>
      <c r="D13" s="889"/>
      <c r="E13" s="890"/>
      <c r="F13" s="890"/>
      <c r="G13" s="890"/>
      <c r="H13" s="890"/>
      <c r="I13" s="890"/>
      <c r="J13" s="890"/>
      <c r="K13" s="892"/>
      <c r="L13" s="892"/>
      <c r="M13" s="893"/>
      <c r="S13" s="195"/>
      <c r="T13" s="195"/>
      <c r="U13" s="195"/>
      <c r="V13" s="195"/>
      <c r="W13" s="195"/>
      <c r="X13" s="195"/>
    </row>
    <row r="14" spans="2:26" ht="78" customHeight="1" x14ac:dyDescent="0.4">
      <c r="B14" s="252"/>
      <c r="C14" s="251"/>
      <c r="D14" s="889"/>
      <c r="E14" s="890"/>
      <c r="F14" s="890"/>
      <c r="G14" s="890"/>
      <c r="H14" s="890"/>
      <c r="I14" s="890"/>
      <c r="J14" s="890"/>
      <c r="K14" s="892"/>
      <c r="L14" s="894"/>
      <c r="M14" s="893"/>
      <c r="S14" s="195"/>
      <c r="T14" s="195"/>
      <c r="U14" s="195"/>
      <c r="V14" s="195"/>
      <c r="W14" s="195"/>
      <c r="X14" s="195"/>
    </row>
    <row r="15" spans="2:26" ht="75.75" customHeight="1" x14ac:dyDescent="0.4">
      <c r="B15" s="218"/>
      <c r="C15" s="251"/>
      <c r="D15" s="889"/>
      <c r="E15" s="890"/>
      <c r="F15" s="890"/>
      <c r="G15" s="890"/>
      <c r="H15" s="890"/>
      <c r="I15" s="890"/>
      <c r="J15" s="890"/>
      <c r="K15" s="892"/>
      <c r="L15" s="894"/>
      <c r="M15" s="893"/>
      <c r="S15" s="195"/>
      <c r="T15" s="195"/>
      <c r="U15" s="195"/>
      <c r="V15" s="195"/>
      <c r="W15" s="195"/>
      <c r="X15" s="195"/>
    </row>
    <row r="16" spans="2:26" ht="57.95" customHeight="1" x14ac:dyDescent="0.25">
      <c r="B16" s="222"/>
      <c r="C16" s="241"/>
      <c r="D16" s="889"/>
      <c r="E16" s="890"/>
      <c r="F16" s="890"/>
      <c r="G16" s="890"/>
      <c r="H16" s="890"/>
      <c r="I16" s="890"/>
      <c r="J16" s="890"/>
      <c r="K16" s="892"/>
      <c r="L16" s="894"/>
      <c r="M16" s="893"/>
      <c r="S16" s="195"/>
      <c r="T16" s="195"/>
      <c r="U16" s="195"/>
      <c r="V16" s="195"/>
      <c r="W16" s="195"/>
      <c r="X16" s="195"/>
    </row>
    <row r="17" spans="2:24" ht="53.45" customHeight="1" x14ac:dyDescent="0.25">
      <c r="B17" s="218"/>
      <c r="C17" s="244"/>
      <c r="D17" s="889"/>
      <c r="E17" s="890"/>
      <c r="F17" s="890"/>
      <c r="G17" s="890"/>
      <c r="H17" s="890"/>
      <c r="I17" s="890"/>
      <c r="J17" s="890"/>
      <c r="K17" s="892"/>
      <c r="L17" s="894"/>
      <c r="M17" s="893"/>
      <c r="S17" s="195"/>
      <c r="T17" s="195"/>
      <c r="U17" s="195"/>
      <c r="V17" s="195"/>
      <c r="W17" s="195"/>
      <c r="X17" s="195"/>
    </row>
    <row r="18" spans="2:24" ht="52.5" customHeight="1" x14ac:dyDescent="0.4">
      <c r="B18" s="218"/>
      <c r="C18" s="251"/>
      <c r="D18" s="889"/>
      <c r="E18" s="890"/>
      <c r="F18" s="890"/>
      <c r="G18" s="890"/>
      <c r="H18" s="890"/>
      <c r="I18" s="890"/>
      <c r="J18" s="890"/>
      <c r="K18" s="892"/>
      <c r="L18" s="894"/>
      <c r="M18" s="893"/>
      <c r="N18" s="254"/>
      <c r="O18" s="255"/>
      <c r="P18" s="254"/>
      <c r="Q18" s="254"/>
      <c r="R18" s="508"/>
      <c r="S18" s="195"/>
      <c r="T18" s="195"/>
      <c r="U18" s="195"/>
      <c r="V18" s="195"/>
      <c r="W18" s="195"/>
      <c r="X18" s="195"/>
    </row>
    <row r="19" spans="2:24" ht="12.75" hidden="1" customHeight="1" x14ac:dyDescent="0.25">
      <c r="B19" s="218"/>
      <c r="D19" s="256"/>
      <c r="E19" s="256"/>
      <c r="F19" s="1266"/>
      <c r="G19" s="1266"/>
      <c r="H19" s="1266"/>
      <c r="I19" s="256"/>
      <c r="J19" s="256"/>
      <c r="K19" s="95"/>
    </row>
    <row r="20" spans="2:24" hidden="1" x14ac:dyDescent="0.25">
      <c r="B20" s="218"/>
      <c r="D20" s="87"/>
      <c r="E20" s="87"/>
      <c r="F20" s="87"/>
      <c r="G20" s="87"/>
      <c r="H20" s="87"/>
      <c r="I20" s="87"/>
      <c r="J20" s="87"/>
    </row>
    <row r="21" spans="2:24" hidden="1" x14ac:dyDescent="0.25">
      <c r="B21" s="218"/>
      <c r="D21" s="87"/>
      <c r="E21" s="87"/>
      <c r="F21" s="87"/>
      <c r="G21" s="87"/>
      <c r="H21" s="87"/>
      <c r="I21" s="87"/>
      <c r="J21" s="87"/>
    </row>
    <row r="22" spans="2:24" hidden="1" x14ac:dyDescent="0.25">
      <c r="B22" s="218"/>
      <c r="D22" s="87"/>
      <c r="E22" s="87"/>
      <c r="F22" s="87"/>
      <c r="G22" s="87"/>
      <c r="H22" s="87"/>
      <c r="I22" s="87"/>
      <c r="J22" s="87"/>
    </row>
    <row r="23" spans="2:24" hidden="1" x14ac:dyDescent="0.25">
      <c r="B23" s="218"/>
      <c r="D23" s="87"/>
      <c r="E23" s="87"/>
      <c r="F23" s="87"/>
      <c r="G23" s="87"/>
      <c r="H23" s="87"/>
      <c r="I23" s="87"/>
      <c r="J23" s="87"/>
    </row>
    <row r="24" spans="2:24" x14ac:dyDescent="0.25">
      <c r="B24" s="218"/>
      <c r="C24" s="245"/>
      <c r="D24" s="87"/>
      <c r="E24" s="87"/>
      <c r="F24" s="87"/>
      <c r="G24" s="87"/>
      <c r="H24" s="87"/>
      <c r="I24" s="87"/>
      <c r="J24" s="87"/>
    </row>
    <row r="25" spans="2:24" ht="45.75" customHeight="1" thickBot="1" x14ac:dyDescent="0.3">
      <c r="B25" s="218"/>
      <c r="D25" s="1265" t="s">
        <v>530</v>
      </c>
      <c r="E25" s="1265"/>
      <c r="F25" s="1265"/>
      <c r="G25" s="1265"/>
      <c r="H25" s="1265"/>
      <c r="I25" s="1265"/>
      <c r="J25" s="1265"/>
      <c r="K25" s="382"/>
      <c r="L25" s="382"/>
      <c r="M25" s="382"/>
    </row>
    <row r="26" spans="2:24" ht="27.75" thickTop="1" thickBot="1" x14ac:dyDescent="0.45">
      <c r="B26" s="218"/>
      <c r="D26" s="87"/>
      <c r="E26" s="87"/>
      <c r="F26" s="257"/>
      <c r="G26" s="257"/>
      <c r="H26" s="87"/>
      <c r="I26" s="87"/>
      <c r="J26" s="87"/>
      <c r="O26" s="167"/>
    </row>
    <row r="27" spans="2:24" ht="51.95" customHeight="1" thickBot="1" x14ac:dyDescent="0.3">
      <c r="B27" s="218"/>
      <c r="D27" s="496" t="s">
        <v>523</v>
      </c>
      <c r="E27" s="495" t="s">
        <v>524</v>
      </c>
      <c r="F27" s="496" t="s">
        <v>525</v>
      </c>
      <c r="G27" s="496" t="s">
        <v>526</v>
      </c>
      <c r="H27" s="496" t="s">
        <v>409</v>
      </c>
      <c r="I27" s="495" t="s">
        <v>527</v>
      </c>
      <c r="J27" s="496" t="s">
        <v>528</v>
      </c>
      <c r="K27" s="496" t="s">
        <v>455</v>
      </c>
      <c r="L27" s="496" t="s">
        <v>519</v>
      </c>
      <c r="M27" s="496" t="s">
        <v>529</v>
      </c>
    </row>
    <row r="28" spans="2:24" ht="62.25" customHeight="1" thickBot="1" x14ac:dyDescent="0.3">
      <c r="B28" s="218"/>
      <c r="C28" s="253" t="s">
        <v>882</v>
      </c>
      <c r="D28" s="261" t="str">
        <f>'Water-Step 4'!S27</f>
        <v>N/A</v>
      </c>
      <c r="E28" s="261" t="str">
        <f>'Water-Step 4'!S47</f>
        <v>N/A</v>
      </c>
      <c r="F28" s="261" t="str">
        <f>'Water-Step 4'!S33</f>
        <v>N/A</v>
      </c>
      <c r="G28" s="261" t="str">
        <f>'Water-Step 4'!S38</f>
        <v>N/A</v>
      </c>
      <c r="H28" s="261" t="str">
        <f>'Temperature-Step 4'!S25</f>
        <v>N/A</v>
      </c>
      <c r="I28" s="261" t="str">
        <f>'Temperature-Step 4'!S44</f>
        <v>N/A</v>
      </c>
      <c r="J28" s="261" t="str">
        <f>'Temperature-Step 4'!S60</f>
        <v>N/A</v>
      </c>
      <c r="K28" s="261" t="str">
        <f>'Wind-Step 4'!S24</f>
        <v>N/A</v>
      </c>
      <c r="L28" s="261" t="str">
        <f>'Soil-Step 4'!S25</f>
        <v>N/A</v>
      </c>
      <c r="M28" s="261" t="str">
        <f>'Soil-Step 4'!S43</f>
        <v>N/A</v>
      </c>
    </row>
    <row r="29" spans="2:24" ht="62.25" customHeight="1" thickBot="1" x14ac:dyDescent="0.3">
      <c r="B29" s="218"/>
      <c r="C29" s="253" t="s">
        <v>883</v>
      </c>
      <c r="D29" s="261" t="str">
        <f>'Water-Step 4'!U27</f>
        <v>N/A</v>
      </c>
      <c r="E29" s="261" t="str">
        <f>'Water-Step 4'!U47</f>
        <v>N/A</v>
      </c>
      <c r="F29" s="261" t="str">
        <f>'Water-Step 4'!U33</f>
        <v>N/A</v>
      </c>
      <c r="G29" s="261" t="str">
        <f>'Water-Step 4'!U38</f>
        <v>N/A</v>
      </c>
      <c r="H29" s="261" t="str">
        <f>'Temperature-Step 4'!U25</f>
        <v>N/A</v>
      </c>
      <c r="I29" s="261" t="str">
        <f>'Temperature-Step 4'!U44</f>
        <v>N/A</v>
      </c>
      <c r="J29" s="261" t="str">
        <f>'Temperature-Step 4'!U60</f>
        <v>N/A</v>
      </c>
      <c r="K29" s="261" t="str">
        <f>'Wind-Step 4'!U24</f>
        <v>N/A</v>
      </c>
      <c r="L29" s="261" t="str">
        <f>'Soil-Step 4'!U25</f>
        <v>N/A</v>
      </c>
      <c r="M29" s="261" t="str">
        <f>'Soil-Step 4'!U43</f>
        <v>N/A</v>
      </c>
    </row>
    <row r="30" spans="2:24" ht="51.95" customHeight="1" x14ac:dyDescent="0.25">
      <c r="B30" s="218"/>
      <c r="C30" s="258"/>
      <c r="D30" s="84"/>
      <c r="E30" s="84"/>
      <c r="F30" s="84"/>
      <c r="G30" s="84"/>
      <c r="H30" s="84"/>
      <c r="I30" s="84"/>
      <c r="J30" s="84"/>
    </row>
    <row r="31" spans="2:24" ht="51.95" customHeight="1" thickBot="1" x14ac:dyDescent="0.3">
      <c r="B31" s="218"/>
      <c r="C31" s="262"/>
      <c r="D31" s="1267" t="s">
        <v>531</v>
      </c>
      <c r="E31" s="1267"/>
      <c r="F31" s="1267"/>
      <c r="G31" s="1267"/>
      <c r="H31" s="1267"/>
      <c r="I31" s="1267"/>
      <c r="J31" s="1267"/>
      <c r="K31" s="1267"/>
      <c r="L31" s="1267"/>
      <c r="M31" s="895"/>
    </row>
    <row r="32" spans="2:24" ht="51.95" customHeight="1" thickBot="1" x14ac:dyDescent="0.3">
      <c r="B32" s="218"/>
      <c r="C32" s="262"/>
      <c r="D32" s="496" t="s">
        <v>523</v>
      </c>
      <c r="E32" s="495" t="s">
        <v>524</v>
      </c>
      <c r="F32" s="496" t="s">
        <v>525</v>
      </c>
      <c r="G32" s="496" t="s">
        <v>526</v>
      </c>
      <c r="H32" s="496" t="s">
        <v>409</v>
      </c>
      <c r="I32" s="495" t="s">
        <v>527</v>
      </c>
      <c r="J32" s="496" t="s">
        <v>528</v>
      </c>
      <c r="K32" s="496" t="s">
        <v>455</v>
      </c>
      <c r="L32" s="496" t="s">
        <v>519</v>
      </c>
      <c r="M32" s="496" t="s">
        <v>529</v>
      </c>
    </row>
    <row r="33" spans="2:13" ht="51.95" customHeight="1" x14ac:dyDescent="0.25">
      <c r="B33" s="218"/>
      <c r="C33" s="263" t="s">
        <v>532</v>
      </c>
      <c r="D33" s="497" t="str">
        <f>'Water-Step 4'!D17</f>
        <v>…</v>
      </c>
      <c r="E33" s="497" t="str">
        <f>'Water-Step 4'!D37</f>
        <v>…</v>
      </c>
      <c r="F33" s="497" t="str">
        <f>'Water-Step 4'!D17</f>
        <v>…</v>
      </c>
      <c r="G33" s="497" t="str">
        <f>'Water-Step 4'!D17</f>
        <v>…</v>
      </c>
      <c r="H33" s="497" t="str">
        <f>'Temperature-Step 4'!D15</f>
        <v>…</v>
      </c>
      <c r="I33" s="497" t="str">
        <f>'Temperature-Step 4'!D33</f>
        <v>…</v>
      </c>
      <c r="J33" s="497" t="str">
        <f>'Temperature-Step 4'!D50</f>
        <v>…</v>
      </c>
      <c r="K33" s="497" t="str">
        <f>'Wind-Step 4'!D14</f>
        <v>…</v>
      </c>
      <c r="L33" s="497" t="str">
        <f>'Soil-Step 4'!D15</f>
        <v>…</v>
      </c>
      <c r="M33" s="497" t="str">
        <f>'Soil-Step 4'!D33</f>
        <v>…</v>
      </c>
    </row>
    <row r="34" spans="2:13" ht="51.95" customHeight="1" x14ac:dyDescent="0.25">
      <c r="B34" s="218"/>
      <c r="C34" s="264" t="s">
        <v>533</v>
      </c>
      <c r="D34" s="896" t="str">
        <f>'Water-Step 4'!D18</f>
        <v>…</v>
      </c>
      <c r="E34" s="896" t="str">
        <f>'Water-Step 4'!D38</f>
        <v>…</v>
      </c>
      <c r="F34" s="896" t="str">
        <f t="shared" ref="F34:F42" si="0">D34</f>
        <v>…</v>
      </c>
      <c r="G34" s="896"/>
      <c r="H34" s="896" t="str">
        <f>'Temperature-Step 4'!D16</f>
        <v>…</v>
      </c>
      <c r="I34" s="896" t="str">
        <f>'Temperature-Step 4'!D34</f>
        <v>…</v>
      </c>
      <c r="J34" s="896" t="str">
        <f>'Temperature-Step 4'!D51</f>
        <v>…</v>
      </c>
      <c r="K34" s="896" t="str">
        <f>'Wind-Step 4'!D15</f>
        <v>…</v>
      </c>
      <c r="L34" s="896" t="str">
        <f>'Soil-Step 4'!D16</f>
        <v>…</v>
      </c>
      <c r="M34" s="896" t="str">
        <f>'Soil-Step 4'!D34</f>
        <v>…</v>
      </c>
    </row>
    <row r="35" spans="2:13" ht="51.95" customHeight="1" x14ac:dyDescent="0.25">
      <c r="B35" s="218"/>
      <c r="C35" s="264" t="s">
        <v>534</v>
      </c>
      <c r="D35" s="896" t="str">
        <f>'Water-Step 4'!D19</f>
        <v>…</v>
      </c>
      <c r="E35" s="896" t="str">
        <f>'Water-Step 4'!D39</f>
        <v>…</v>
      </c>
      <c r="F35" s="896" t="str">
        <f t="shared" si="0"/>
        <v>…</v>
      </c>
      <c r="G35" s="896"/>
      <c r="H35" s="896" t="str">
        <f>'Temperature-Step 4'!D17</f>
        <v>…</v>
      </c>
      <c r="I35" s="896" t="str">
        <f>'Temperature-Step 4'!D35</f>
        <v>…</v>
      </c>
      <c r="J35" s="896" t="str">
        <f>'Temperature-Step 4'!D52</f>
        <v>…</v>
      </c>
      <c r="K35" s="896" t="str">
        <f>'Wind-Step 4'!D16</f>
        <v>…</v>
      </c>
      <c r="L35" s="896" t="str">
        <f>'Soil-Step 4'!D17</f>
        <v>…</v>
      </c>
      <c r="M35" s="896" t="str">
        <f>'Soil-Step 4'!D35</f>
        <v>…</v>
      </c>
    </row>
    <row r="36" spans="2:13" ht="51.95" customHeight="1" x14ac:dyDescent="0.25">
      <c r="B36" s="218"/>
      <c r="C36" s="264" t="s">
        <v>535</v>
      </c>
      <c r="D36" s="896" t="str">
        <f>'Water-Step 4'!D20</f>
        <v>…</v>
      </c>
      <c r="E36" s="896" t="str">
        <f>'Water-Step 4'!D40</f>
        <v>…</v>
      </c>
      <c r="F36" s="896" t="str">
        <f t="shared" si="0"/>
        <v>…</v>
      </c>
      <c r="G36" s="896"/>
      <c r="H36" s="896" t="str">
        <f>'Temperature-Step 4'!D18</f>
        <v>…</v>
      </c>
      <c r="I36" s="896" t="str">
        <f>'Temperature-Step 4'!D36</f>
        <v>…</v>
      </c>
      <c r="J36" s="896" t="str">
        <f>'Temperature-Step 4'!D53</f>
        <v>…</v>
      </c>
      <c r="K36" s="896" t="str">
        <f>'Wind-Step 4'!D17</f>
        <v>…</v>
      </c>
      <c r="L36" s="896" t="str">
        <f>'Soil-Step 4'!D18</f>
        <v>…</v>
      </c>
      <c r="M36" s="896" t="str">
        <f>'Soil-Step 4'!D36</f>
        <v>…</v>
      </c>
    </row>
    <row r="37" spans="2:13" ht="51.95" customHeight="1" x14ac:dyDescent="0.25">
      <c r="B37" s="218"/>
      <c r="C37" s="264" t="s">
        <v>536</v>
      </c>
      <c r="D37" s="896" t="str">
        <f>'Water-Step 4'!D21</f>
        <v>…</v>
      </c>
      <c r="E37" s="896" t="str">
        <f>'Water-Step 4'!D41</f>
        <v>…</v>
      </c>
      <c r="F37" s="896" t="str">
        <f t="shared" si="0"/>
        <v>…</v>
      </c>
      <c r="G37" s="896"/>
      <c r="H37" s="896" t="str">
        <f>'Temperature-Step 4'!D19</f>
        <v>…</v>
      </c>
      <c r="I37" s="896" t="str">
        <f>'Temperature-Step 4'!D37</f>
        <v>…</v>
      </c>
      <c r="J37" s="896" t="str">
        <f>'Temperature-Step 4'!D54</f>
        <v>…</v>
      </c>
      <c r="K37" s="896" t="str">
        <f>'Wind-Step 4'!D18</f>
        <v>…</v>
      </c>
      <c r="L37" s="896" t="str">
        <f>'Soil-Step 4'!D19</f>
        <v>…</v>
      </c>
      <c r="M37" s="896" t="str">
        <f>'Soil-Step 4'!D37</f>
        <v>…</v>
      </c>
    </row>
    <row r="38" spans="2:13" ht="51.95" customHeight="1" x14ac:dyDescent="0.25">
      <c r="B38" s="218"/>
      <c r="C38" s="264" t="s">
        <v>537</v>
      </c>
      <c r="D38" s="896" t="str">
        <f>'Water-Step 4'!D22</f>
        <v>…</v>
      </c>
      <c r="E38" s="896" t="str">
        <f>'Water-Step 4'!D42</f>
        <v>…</v>
      </c>
      <c r="F38" s="896" t="str">
        <f t="shared" si="0"/>
        <v>…</v>
      </c>
      <c r="G38" s="896"/>
      <c r="H38" s="896" t="str">
        <f>'Temperature-Step 4'!D20</f>
        <v>…</v>
      </c>
      <c r="I38" s="896" t="str">
        <f>'Temperature-Step 4'!D38</f>
        <v>…</v>
      </c>
      <c r="J38" s="896" t="str">
        <f>'Temperature-Step 4'!D55</f>
        <v>…</v>
      </c>
      <c r="K38" s="896" t="str">
        <f>'Wind-Step 4'!D19</f>
        <v>…</v>
      </c>
      <c r="L38" s="896" t="str">
        <f>'Soil-Step 4'!D20</f>
        <v>…</v>
      </c>
      <c r="M38" s="896" t="str">
        <f>'Soil-Step 4'!D38</f>
        <v>…</v>
      </c>
    </row>
    <row r="39" spans="2:13" ht="51.95" customHeight="1" x14ac:dyDescent="0.25">
      <c r="B39" s="218"/>
      <c r="C39" s="264" t="s">
        <v>538</v>
      </c>
      <c r="D39" s="896" t="str">
        <f>'Water-Step 4'!D23</f>
        <v>…</v>
      </c>
      <c r="E39" s="896" t="str">
        <f>'Water-Step 4'!D43</f>
        <v>…</v>
      </c>
      <c r="F39" s="896" t="str">
        <f t="shared" si="0"/>
        <v>…</v>
      </c>
      <c r="G39" s="896"/>
      <c r="H39" s="896" t="str">
        <f>'Temperature-Step 4'!D21</f>
        <v>…</v>
      </c>
      <c r="I39" s="896" t="str">
        <f>'Temperature-Step 4'!D39</f>
        <v>…</v>
      </c>
      <c r="J39" s="896" t="str">
        <f>'Temperature-Step 4'!D56</f>
        <v>…</v>
      </c>
      <c r="K39" s="896" t="str">
        <f>'Wind-Step 4'!D20</f>
        <v>…</v>
      </c>
      <c r="L39" s="896" t="str">
        <f>'Soil-Step 4'!D21</f>
        <v>…</v>
      </c>
      <c r="M39" s="896" t="str">
        <f>'Soil-Step 4'!D39</f>
        <v>…</v>
      </c>
    </row>
    <row r="40" spans="2:13" ht="51.95" customHeight="1" x14ac:dyDescent="0.25">
      <c r="B40" s="218"/>
      <c r="C40" s="264" t="s">
        <v>539</v>
      </c>
      <c r="D40" s="896" t="str">
        <f>'Water-Step 4'!D24</f>
        <v>…</v>
      </c>
      <c r="E40" s="896" t="str">
        <f>'Water-Step 4'!D44</f>
        <v>…</v>
      </c>
      <c r="F40" s="896" t="str">
        <f t="shared" si="0"/>
        <v>…</v>
      </c>
      <c r="G40" s="896"/>
      <c r="H40" s="896" t="str">
        <f>'Temperature-Step 4'!D22</f>
        <v>…</v>
      </c>
      <c r="I40" s="896" t="str">
        <f>'Temperature-Step 4'!D40</f>
        <v>…</v>
      </c>
      <c r="J40" s="896" t="str">
        <f>'Temperature-Step 4'!D57</f>
        <v>…</v>
      </c>
      <c r="K40" s="896" t="str">
        <f>'Wind-Step 4'!D21</f>
        <v>…</v>
      </c>
      <c r="L40" s="896" t="str">
        <f>'Soil-Step 4'!D22</f>
        <v>…</v>
      </c>
      <c r="M40" s="896" t="str">
        <f>'Soil-Step 4'!D40</f>
        <v>…</v>
      </c>
    </row>
    <row r="41" spans="2:13" ht="51.95" customHeight="1" x14ac:dyDescent="0.25">
      <c r="C41" s="264" t="s">
        <v>540</v>
      </c>
      <c r="D41" s="896" t="str">
        <f>'Water-Step 4'!D25</f>
        <v>…</v>
      </c>
      <c r="E41" s="896" t="str">
        <f>'Water-Step 4'!D45</f>
        <v>…</v>
      </c>
      <c r="F41" s="896" t="str">
        <f t="shared" si="0"/>
        <v>…</v>
      </c>
      <c r="G41" s="896"/>
      <c r="H41" s="896" t="str">
        <f>'Temperature-Step 4'!D23</f>
        <v>…</v>
      </c>
      <c r="I41" s="896" t="str">
        <f>'Temperature-Step 4'!D41</f>
        <v>…</v>
      </c>
      <c r="J41" s="896" t="str">
        <f>'Temperature-Step 4'!D58</f>
        <v>…</v>
      </c>
      <c r="K41" s="896" t="str">
        <f>'Wind-Step 4'!D22</f>
        <v>…</v>
      </c>
      <c r="L41" s="896" t="str">
        <f>'Soil-Step 4'!D23</f>
        <v>…</v>
      </c>
      <c r="M41" s="896" t="str">
        <f>'Soil-Step 4'!D41</f>
        <v>…</v>
      </c>
    </row>
    <row r="42" spans="2:13" ht="51.95" customHeight="1" thickBot="1" x14ac:dyDescent="0.3">
      <c r="C42" s="264" t="s">
        <v>541</v>
      </c>
      <c r="D42" s="897" t="str">
        <f>'Water-Step 4'!D26</f>
        <v>…</v>
      </c>
      <c r="E42" s="897" t="str">
        <f>'Water-Step 4'!D46</f>
        <v>…</v>
      </c>
      <c r="F42" s="897" t="str">
        <f t="shared" si="0"/>
        <v>…</v>
      </c>
      <c r="G42" s="897"/>
      <c r="H42" s="897" t="str">
        <f>'Temperature-Step 4'!D24</f>
        <v>…</v>
      </c>
      <c r="I42" s="897" t="str">
        <f>'Temperature-Step 4'!D42</f>
        <v>…</v>
      </c>
      <c r="J42" s="897" t="str">
        <f>'Temperature-Step 4'!D59</f>
        <v>…</v>
      </c>
      <c r="K42" s="897" t="str">
        <f>'Wind-Step 4'!D23</f>
        <v>…</v>
      </c>
      <c r="L42" s="897" t="str">
        <f>'Soil-Step 4'!D24</f>
        <v>…</v>
      </c>
      <c r="M42" s="897" t="str">
        <f>'Soil-Step 4'!D42</f>
        <v>…</v>
      </c>
    </row>
    <row r="43" spans="2:13" ht="51.95" customHeight="1" x14ac:dyDescent="0.25">
      <c r="D43" s="259"/>
    </row>
    <row r="44" spans="2:13" ht="51.95" customHeight="1" x14ac:dyDescent="0.25">
      <c r="D44" s="259"/>
    </row>
    <row r="45" spans="2:13" ht="51.95" customHeight="1" x14ac:dyDescent="0.25">
      <c r="D45" s="259"/>
    </row>
    <row r="46" spans="2:13" ht="51.95" customHeight="1" x14ac:dyDescent="0.25">
      <c r="C46" s="260"/>
    </row>
    <row r="47" spans="2:13" ht="51.95" customHeight="1" x14ac:dyDescent="0.25"/>
    <row r="48" spans="2:13" ht="51.95" customHeight="1" x14ac:dyDescent="0.25"/>
    <row r="49" spans="4:5" ht="51.95" customHeight="1" x14ac:dyDescent="0.25">
      <c r="D49" s="260"/>
      <c r="E49" s="260"/>
    </row>
    <row r="50" spans="4:5" ht="51.95" customHeight="1" x14ac:dyDescent="0.25"/>
    <row r="51" spans="4:5" ht="51.95" customHeight="1" x14ac:dyDescent="0.25"/>
  </sheetData>
  <sheetProtection algorithmName="SHA-512" hashValue="6IaKsx2O2FniKiJilykPBhmgph/7MwCe9r19xSDYphMtMVS9eULW3Uhn+7da7M6pxXRRQfpTigXomLsIgJmj7w==" saltValue="mTlRCagMIx2KUNOjR+FF+g==" spinCount="100000" sheet="1" objects="1" scenarios="1"/>
  <mergeCells count="5">
    <mergeCell ref="D2:K2"/>
    <mergeCell ref="D4:J4"/>
    <mergeCell ref="D25:J25"/>
    <mergeCell ref="F19:H19"/>
    <mergeCell ref="D31:L31"/>
  </mergeCells>
  <conditionalFormatting sqref="D28:J30">
    <cfRule type="cellIs" dxfId="68" priority="80" operator="equal">
      <formula>"Alto"</formula>
    </cfRule>
    <cfRule type="cellIs" dxfId="67" priority="82" operator="equal">
      <formula>"Medio"</formula>
    </cfRule>
    <cfRule type="cellIs" dxfId="66" priority="83" operator="equal">
      <formula>"Bajo"</formula>
    </cfRule>
  </conditionalFormatting>
  <conditionalFormatting sqref="D7:K11">
    <cfRule type="cellIs" dxfId="65" priority="4" operator="equal">
      <formula>"Alto"</formula>
    </cfRule>
    <cfRule type="cellIs" dxfId="64" priority="5" operator="equal">
      <formula>"Medio"</formula>
    </cfRule>
    <cfRule type="cellIs" dxfId="63" priority="6" operator="equal">
      <formula>"Bajo"</formula>
    </cfRule>
  </conditionalFormatting>
  <conditionalFormatting sqref="D8:M9">
    <cfRule type="cellIs" dxfId="62" priority="2" operator="equal">
      <formula>"N/A"</formula>
    </cfRule>
  </conditionalFormatting>
  <conditionalFormatting sqref="D12:M18">
    <cfRule type="cellIs" dxfId="61" priority="3" operator="equal">
      <formula>0</formula>
    </cfRule>
  </conditionalFormatting>
  <conditionalFormatting sqref="D28:M29">
    <cfRule type="cellIs" dxfId="60" priority="1" operator="equal">
      <formula>"N/A"</formula>
    </cfRule>
  </conditionalFormatting>
  <conditionalFormatting sqref="F28:J30">
    <cfRule type="cellIs" dxfId="59" priority="81" operator="equal">
      <formula>"Alto"</formula>
    </cfRule>
  </conditionalFormatting>
  <conditionalFormatting sqref="F7:K11">
    <cfRule type="cellIs" dxfId="58" priority="95" operator="equal">
      <formula>"Alto"</formula>
    </cfRule>
  </conditionalFormatting>
  <conditionalFormatting sqref="K28:M29">
    <cfRule type="cellIs" dxfId="57" priority="7" operator="equal">
      <formula>"Alto"</formula>
    </cfRule>
    <cfRule type="cellIs" dxfId="56" priority="8" operator="equal">
      <formula>"Alto"</formula>
    </cfRule>
    <cfRule type="cellIs" dxfId="55" priority="9" operator="equal">
      <formula>"Medio"</formula>
    </cfRule>
    <cfRule type="cellIs" dxfId="54" priority="10" operator="equal">
      <formula>"Bajo"</formula>
    </cfRule>
  </conditionalFormatting>
  <conditionalFormatting sqref="L7:M9">
    <cfRule type="cellIs" dxfId="53" priority="11" operator="equal">
      <formula>"Alto"</formula>
    </cfRule>
    <cfRule type="cellIs" dxfId="52" priority="12" operator="equal">
      <formula>"Alto"</formula>
    </cfRule>
    <cfRule type="cellIs" dxfId="51" priority="13" operator="equal">
      <formula>"Medio"</formula>
    </cfRule>
    <cfRule type="cellIs" dxfId="50" priority="14" operator="equal">
      <formula>"Bajo"</formula>
    </cfRule>
  </conditionalFormatting>
  <conditionalFormatting sqref="P2">
    <cfRule type="cellIs" dxfId="49" priority="122" operator="equal">
      <formula>"Alto"</formula>
    </cfRule>
    <cfRule type="cellIs" dxfId="48" priority="123" operator="equal">
      <formula>"Medio"</formula>
    </cfRule>
    <cfRule type="cellIs" dxfId="47" priority="124" operator="equal">
      <formula>"Bajo"</formula>
    </cfRule>
  </conditionalFormatting>
  <pageMargins left="0.7" right="0.7" top="0.75" bottom="0.75" header="0.3" footer="0.3"/>
  <headerFooter>
    <oddHeader>&amp;C&amp;&amp;"Calibri"&amp;10&amp;K808080 Corporate Use&amp;K808080&amp;1#_x000D_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5517-DA73-48D1-A08C-DAED42878005}">
  <sheetPr codeName="Sheet1">
    <tabColor rgb="FF002060"/>
  </sheetPr>
  <dimension ref="A1"/>
  <sheetViews>
    <sheetView zoomScale="85" zoomScaleNormal="85" zoomScalePageLayoutView="57" workbookViewId="0"/>
  </sheetViews>
  <sheetFormatPr baseColWidth="10" defaultColWidth="9.140625" defaultRowHeight="15" x14ac:dyDescent="0.25"/>
  <cols>
    <col min="1" max="16384" width="9.140625" style="14"/>
  </cols>
  <sheetData/>
  <sheetProtection algorithmName="SHA-512" hashValue="qy0RfEsio+f6CwWIEsL03YEqBPzHzmSy1xlTE74QApv8dWcNpnunmseZ+8I4820LCFuTprjO7MNi3Q0j86NIvQ==" saltValue="7sWmdsB+o1LZSe4zCyVyOg==" spinCount="100000" sheet="1" objects="1" scenarios="1"/>
  <pageMargins left="0" right="0" top="0" bottom="0" header="0" footer="0"/>
  <pageSetup paperSize="194" orientation="portrait" horizontalDpi="300" verticalDpi="300" r:id="rId1"/>
  <headerFooter>
    <oddHeader>&amp;C&amp;&amp;"Calibri"&amp;10&amp;K808080 Corporate Use&amp;K808080&amp;1#_x000D_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A51B-622B-49A9-9143-01C5EF62DE0B}">
  <sheetPr codeName="Sheet14"/>
  <dimension ref="A1:O50"/>
  <sheetViews>
    <sheetView zoomScale="55" zoomScaleNormal="55" workbookViewId="0">
      <selection sqref="A1:XFD1048576"/>
    </sheetView>
  </sheetViews>
  <sheetFormatPr baseColWidth="10" defaultColWidth="8.85546875" defaultRowHeight="12" x14ac:dyDescent="0.25"/>
  <cols>
    <col min="1" max="1" width="27.85546875" style="11" customWidth="1"/>
    <col min="2" max="2" width="6.5703125" style="11" customWidth="1"/>
    <col min="3" max="3" width="54.5703125" style="27" customWidth="1"/>
    <col min="4" max="4" width="37.85546875" style="27" customWidth="1"/>
    <col min="5" max="5" width="6.28515625" style="562" customWidth="1"/>
    <col min="6" max="6" width="65.42578125" style="27" customWidth="1"/>
    <col min="7" max="7" width="45.42578125" style="27" customWidth="1"/>
    <col min="8" max="9" width="50.140625" style="27" customWidth="1"/>
    <col min="10" max="10" width="6.42578125" style="562" customWidth="1"/>
    <col min="11" max="11" width="56.42578125" style="27" customWidth="1"/>
    <col min="12" max="12" width="52.28515625" style="27" customWidth="1"/>
    <col min="13" max="13" width="53.140625" style="27" customWidth="1"/>
    <col min="14" max="14" width="6.140625" style="562" customWidth="1"/>
    <col min="15" max="15" width="53.85546875" style="27" customWidth="1"/>
    <col min="16" max="16384" width="8.85546875" style="11"/>
  </cols>
  <sheetData>
    <row r="1" spans="1:15" x14ac:dyDescent="0.25">
      <c r="C1" s="561" t="s">
        <v>542</v>
      </c>
      <c r="F1" s="561" t="s">
        <v>543</v>
      </c>
      <c r="K1" s="561" t="s">
        <v>544</v>
      </c>
    </row>
    <row r="2" spans="1:15" x14ac:dyDescent="0.25">
      <c r="C2" s="561" t="s">
        <v>519</v>
      </c>
      <c r="D2" s="28" t="s">
        <v>529</v>
      </c>
      <c r="E2" s="563"/>
      <c r="F2" s="28" t="s">
        <v>545</v>
      </c>
      <c r="G2" s="561" t="s">
        <v>524</v>
      </c>
      <c r="H2" s="561" t="s">
        <v>546</v>
      </c>
      <c r="I2" s="561" t="s">
        <v>547</v>
      </c>
      <c r="J2" s="564"/>
      <c r="K2" s="561" t="s">
        <v>548</v>
      </c>
      <c r="L2" s="28" t="s">
        <v>527</v>
      </c>
      <c r="M2" s="28" t="s">
        <v>528</v>
      </c>
      <c r="N2" s="564"/>
      <c r="O2" s="561" t="s">
        <v>455</v>
      </c>
    </row>
    <row r="3" spans="1:15" x14ac:dyDescent="0.25">
      <c r="A3" s="26" t="s">
        <v>549</v>
      </c>
      <c r="D3" s="313"/>
      <c r="E3" s="565"/>
      <c r="F3" s="313"/>
      <c r="L3" s="566"/>
    </row>
    <row r="4" spans="1:15" ht="80.45" customHeight="1" x14ac:dyDescent="0.25">
      <c r="A4" s="11" t="s">
        <v>550</v>
      </c>
      <c r="C4" s="24" t="s">
        <v>551</v>
      </c>
      <c r="D4" s="25" t="s">
        <v>552</v>
      </c>
      <c r="F4" s="25" t="s">
        <v>553</v>
      </c>
      <c r="G4" s="24" t="s">
        <v>554</v>
      </c>
      <c r="H4" s="25" t="s">
        <v>555</v>
      </c>
      <c r="I4" s="25" t="s">
        <v>556</v>
      </c>
      <c r="J4" s="567"/>
      <c r="K4" s="25" t="s">
        <v>557</v>
      </c>
      <c r="L4" s="24" t="s">
        <v>558</v>
      </c>
      <c r="M4" s="24" t="s">
        <v>559</v>
      </c>
      <c r="O4" s="27" t="s">
        <v>202</v>
      </c>
    </row>
    <row r="5" spans="1:15" ht="131.1" customHeight="1" x14ac:dyDescent="0.25">
      <c r="A5" s="21" t="s">
        <v>560</v>
      </c>
      <c r="C5" s="24" t="s">
        <v>561</v>
      </c>
      <c r="D5" s="25" t="s">
        <v>562</v>
      </c>
      <c r="F5" s="25" t="s">
        <v>563</v>
      </c>
      <c r="G5" s="25" t="s">
        <v>202</v>
      </c>
      <c r="H5" s="25" t="s">
        <v>564</v>
      </c>
      <c r="I5" s="25" t="s">
        <v>565</v>
      </c>
      <c r="J5" s="567"/>
      <c r="K5" s="25" t="s">
        <v>566</v>
      </c>
      <c r="L5" s="24" t="s">
        <v>567</v>
      </c>
      <c r="M5" s="24" t="s">
        <v>568</v>
      </c>
      <c r="O5" s="24" t="s">
        <v>569</v>
      </c>
    </row>
    <row r="6" spans="1:15" ht="76.5" customHeight="1" x14ac:dyDescent="0.25">
      <c r="A6" s="21" t="s">
        <v>570</v>
      </c>
      <c r="C6" s="24" t="s">
        <v>571</v>
      </c>
      <c r="D6" s="24" t="s">
        <v>571</v>
      </c>
      <c r="F6" s="25" t="s">
        <v>572</v>
      </c>
      <c r="G6" s="25" t="s">
        <v>573</v>
      </c>
      <c r="H6" s="25" t="s">
        <v>574</v>
      </c>
      <c r="I6" s="25" t="s">
        <v>575</v>
      </c>
      <c r="J6" s="567"/>
      <c r="K6" s="24" t="s">
        <v>576</v>
      </c>
      <c r="L6" s="24" t="s">
        <v>577</v>
      </c>
      <c r="M6" s="24" t="s">
        <v>578</v>
      </c>
      <c r="O6" s="24" t="s">
        <v>569</v>
      </c>
    </row>
    <row r="7" spans="1:15" ht="34.5" customHeight="1" x14ac:dyDescent="0.25">
      <c r="A7" s="21"/>
      <c r="C7" s="27" t="s">
        <v>202</v>
      </c>
      <c r="D7" s="27" t="s">
        <v>202</v>
      </c>
      <c r="F7" s="27" t="s">
        <v>202</v>
      </c>
      <c r="G7" s="27" t="s">
        <v>202</v>
      </c>
      <c r="H7" s="27" t="s">
        <v>202</v>
      </c>
      <c r="I7" s="27" t="s">
        <v>202</v>
      </c>
      <c r="J7" s="567"/>
      <c r="K7" s="27" t="s">
        <v>202</v>
      </c>
      <c r="L7" s="27" t="s">
        <v>202</v>
      </c>
      <c r="M7" s="24" t="s">
        <v>202</v>
      </c>
      <c r="O7" s="24" t="s">
        <v>202</v>
      </c>
    </row>
    <row r="8" spans="1:15" ht="56.45" customHeight="1" x14ac:dyDescent="0.25">
      <c r="A8" s="568"/>
      <c r="C8" s="27" t="s">
        <v>202</v>
      </c>
      <c r="D8" s="27" t="s">
        <v>202</v>
      </c>
      <c r="E8" s="565"/>
      <c r="F8" s="27" t="s">
        <v>202</v>
      </c>
      <c r="G8" s="27" t="s">
        <v>202</v>
      </c>
      <c r="H8" s="27" t="s">
        <v>202</v>
      </c>
      <c r="I8" s="27" t="s">
        <v>202</v>
      </c>
      <c r="K8" s="27" t="s">
        <v>202</v>
      </c>
      <c r="L8" s="27" t="s">
        <v>202</v>
      </c>
      <c r="M8" s="24" t="s">
        <v>202</v>
      </c>
      <c r="O8" s="27" t="s">
        <v>202</v>
      </c>
    </row>
    <row r="9" spans="1:15" ht="95.45" customHeight="1" x14ac:dyDescent="0.25">
      <c r="A9" s="11" t="s">
        <v>579</v>
      </c>
      <c r="C9" s="27" t="s">
        <v>202</v>
      </c>
      <c r="D9" s="24" t="s">
        <v>580</v>
      </c>
      <c r="E9" s="565"/>
      <c r="F9" s="25" t="s">
        <v>581</v>
      </c>
      <c r="G9" s="27" t="s">
        <v>582</v>
      </c>
      <c r="H9" s="24" t="s">
        <v>583</v>
      </c>
      <c r="I9" s="24" t="s">
        <v>584</v>
      </c>
      <c r="K9" s="25" t="s">
        <v>585</v>
      </c>
      <c r="L9" s="25" t="s">
        <v>586</v>
      </c>
      <c r="M9" s="24" t="s">
        <v>587</v>
      </c>
      <c r="O9" s="24" t="s">
        <v>588</v>
      </c>
    </row>
    <row r="10" spans="1:15" ht="58.5" customHeight="1" x14ac:dyDescent="0.25">
      <c r="A10" s="11" t="s">
        <v>589</v>
      </c>
      <c r="C10" s="24" t="s">
        <v>590</v>
      </c>
      <c r="D10" s="24" t="s">
        <v>591</v>
      </c>
      <c r="E10" s="565"/>
      <c r="F10" s="25" t="s">
        <v>592</v>
      </c>
      <c r="G10" s="27" t="s">
        <v>202</v>
      </c>
      <c r="H10" s="27" t="s">
        <v>202</v>
      </c>
      <c r="I10" s="24" t="s">
        <v>593</v>
      </c>
      <c r="K10" s="27" t="s">
        <v>202</v>
      </c>
      <c r="L10" s="24" t="s">
        <v>594</v>
      </c>
      <c r="M10" s="25" t="s">
        <v>595</v>
      </c>
      <c r="O10" s="24" t="s">
        <v>596</v>
      </c>
    </row>
    <row r="11" spans="1:15" ht="30.95" customHeight="1" x14ac:dyDescent="0.25">
      <c r="A11" s="569" t="s">
        <v>597</v>
      </c>
      <c r="D11" s="313"/>
      <c r="E11" s="565"/>
      <c r="F11" s="313"/>
      <c r="L11" s="566"/>
    </row>
    <row r="12" spans="1:15" ht="68.099999999999994" customHeight="1" x14ac:dyDescent="0.25">
      <c r="A12" s="11" t="s">
        <v>598</v>
      </c>
      <c r="C12" s="24" t="s">
        <v>599</v>
      </c>
      <c r="D12" s="25" t="s">
        <v>600</v>
      </c>
      <c r="E12" s="565"/>
      <c r="F12" s="24" t="s">
        <v>601</v>
      </c>
      <c r="G12" s="24" t="s">
        <v>602</v>
      </c>
      <c r="H12" s="25" t="s">
        <v>603</v>
      </c>
      <c r="I12" s="25" t="s">
        <v>556</v>
      </c>
      <c r="J12" s="567"/>
      <c r="K12" s="24" t="s">
        <v>604</v>
      </c>
      <c r="L12" s="27" t="s">
        <v>202</v>
      </c>
      <c r="M12" s="24" t="s">
        <v>559</v>
      </c>
      <c r="O12" s="27" t="s">
        <v>202</v>
      </c>
    </row>
    <row r="13" spans="1:15" ht="90" customHeight="1" x14ac:dyDescent="0.25">
      <c r="A13" s="21" t="s">
        <v>605</v>
      </c>
      <c r="C13" s="24" t="s">
        <v>606</v>
      </c>
      <c r="D13" s="25" t="s">
        <v>607</v>
      </c>
      <c r="E13" s="565"/>
      <c r="F13" s="25" t="s">
        <v>608</v>
      </c>
      <c r="G13" s="27" t="s">
        <v>202</v>
      </c>
      <c r="H13" s="25" t="s">
        <v>609</v>
      </c>
      <c r="I13" s="25" t="s">
        <v>565</v>
      </c>
      <c r="J13" s="567"/>
      <c r="K13" s="25" t="s">
        <v>610</v>
      </c>
      <c r="L13" s="25" t="s">
        <v>611</v>
      </c>
      <c r="M13" s="27" t="s">
        <v>202</v>
      </c>
      <c r="O13" s="24" t="s">
        <v>612</v>
      </c>
    </row>
    <row r="14" spans="1:15" ht="19.5" customHeight="1" x14ac:dyDescent="0.25">
      <c r="A14" s="24"/>
      <c r="C14" s="27" t="s">
        <v>202</v>
      </c>
      <c r="D14" s="27" t="s">
        <v>202</v>
      </c>
      <c r="E14" s="565"/>
      <c r="F14" s="27" t="s">
        <v>202</v>
      </c>
      <c r="G14" s="27" t="s">
        <v>202</v>
      </c>
      <c r="H14" s="27" t="s">
        <v>202</v>
      </c>
      <c r="I14" s="27" t="s">
        <v>202</v>
      </c>
      <c r="J14" s="567"/>
      <c r="K14" s="27" t="s">
        <v>202</v>
      </c>
      <c r="L14" s="27" t="s">
        <v>202</v>
      </c>
      <c r="M14" s="27" t="s">
        <v>202</v>
      </c>
      <c r="O14" s="27" t="s">
        <v>202</v>
      </c>
    </row>
    <row r="15" spans="1:15" ht="66.599999999999994" customHeight="1" x14ac:dyDescent="0.25">
      <c r="A15" s="24" t="s">
        <v>613</v>
      </c>
      <c r="C15" s="24" t="s">
        <v>614</v>
      </c>
      <c r="D15" s="25" t="s">
        <v>615</v>
      </c>
      <c r="E15" s="565"/>
      <c r="F15" s="25" t="s">
        <v>616</v>
      </c>
      <c r="G15" s="24" t="s">
        <v>617</v>
      </c>
      <c r="H15" s="25" t="s">
        <v>618</v>
      </c>
      <c r="I15" s="24" t="s">
        <v>619</v>
      </c>
      <c r="J15" s="567"/>
      <c r="K15" s="24" t="s">
        <v>620</v>
      </c>
      <c r="L15" s="24" t="s">
        <v>621</v>
      </c>
      <c r="M15" s="24" t="s">
        <v>622</v>
      </c>
      <c r="O15" s="27" t="s">
        <v>202</v>
      </c>
    </row>
    <row r="16" spans="1:15" s="311" customFormat="1" ht="24" customHeight="1" x14ac:dyDescent="0.25">
      <c r="A16" s="570"/>
      <c r="B16" s="570"/>
      <c r="C16" s="27" t="s">
        <v>202</v>
      </c>
      <c r="D16" s="27" t="s">
        <v>202</v>
      </c>
      <c r="E16" s="571"/>
      <c r="F16" s="27" t="s">
        <v>202</v>
      </c>
      <c r="G16" s="27" t="s">
        <v>202</v>
      </c>
      <c r="H16" s="27" t="s">
        <v>202</v>
      </c>
      <c r="I16" s="27" t="s">
        <v>202</v>
      </c>
      <c r="J16" s="571"/>
      <c r="K16" s="27" t="s">
        <v>202</v>
      </c>
      <c r="L16" s="27" t="s">
        <v>202</v>
      </c>
      <c r="M16" s="27" t="s">
        <v>202</v>
      </c>
      <c r="N16" s="571"/>
      <c r="O16" s="27" t="s">
        <v>202</v>
      </c>
    </row>
    <row r="17" spans="1:15" s="311" customFormat="1" ht="93.6" customHeight="1" x14ac:dyDescent="0.25">
      <c r="A17" s="11" t="s">
        <v>579</v>
      </c>
      <c r="C17" s="24" t="s">
        <v>623</v>
      </c>
      <c r="D17" s="24" t="s">
        <v>580</v>
      </c>
      <c r="E17" s="572"/>
      <c r="F17" s="25" t="s">
        <v>624</v>
      </c>
      <c r="G17" s="27" t="s">
        <v>202</v>
      </c>
      <c r="H17" s="27" t="s">
        <v>202</v>
      </c>
      <c r="I17" s="25" t="s">
        <v>625</v>
      </c>
      <c r="J17" s="562"/>
      <c r="K17" s="25" t="s">
        <v>626</v>
      </c>
      <c r="L17" s="25" t="s">
        <v>626</v>
      </c>
      <c r="M17" s="25" t="s">
        <v>627</v>
      </c>
      <c r="N17" s="571"/>
      <c r="O17" s="24" t="s">
        <v>628</v>
      </c>
    </row>
    <row r="18" spans="1:15" s="311" customFormat="1" ht="62.1" customHeight="1" x14ac:dyDescent="0.25">
      <c r="A18" s="11" t="s">
        <v>589</v>
      </c>
      <c r="C18" s="573" t="s">
        <v>629</v>
      </c>
      <c r="D18" s="24" t="s">
        <v>591</v>
      </c>
      <c r="E18" s="565"/>
      <c r="F18" s="25" t="s">
        <v>630</v>
      </c>
      <c r="G18" s="27" t="s">
        <v>202</v>
      </c>
      <c r="H18" s="27" t="s">
        <v>202</v>
      </c>
      <c r="I18" s="24" t="s">
        <v>593</v>
      </c>
      <c r="J18" s="562"/>
      <c r="K18" s="27" t="s">
        <v>202</v>
      </c>
      <c r="L18" s="24" t="s">
        <v>631</v>
      </c>
      <c r="M18" s="25" t="s">
        <v>595</v>
      </c>
      <c r="N18" s="571"/>
      <c r="O18" s="24" t="s">
        <v>632</v>
      </c>
    </row>
    <row r="19" spans="1:15" ht="24.95" customHeight="1" x14ac:dyDescent="0.25">
      <c r="A19" s="21"/>
      <c r="B19" s="315"/>
      <c r="C19" s="574"/>
      <c r="L19" s="561"/>
    </row>
    <row r="20" spans="1:15" ht="26.45" customHeight="1" x14ac:dyDescent="0.25">
      <c r="A20" s="26" t="s">
        <v>113</v>
      </c>
      <c r="F20" s="24" t="s">
        <v>633</v>
      </c>
      <c r="M20" s="312"/>
    </row>
    <row r="21" spans="1:15" ht="80.099999999999994" customHeight="1" x14ac:dyDescent="0.25">
      <c r="A21" s="21" t="s">
        <v>634</v>
      </c>
      <c r="B21" s="21"/>
      <c r="C21" s="25" t="s">
        <v>635</v>
      </c>
      <c r="D21" s="27" t="s">
        <v>636</v>
      </c>
      <c r="G21" s="27" t="s">
        <v>202</v>
      </c>
      <c r="H21" s="24" t="s">
        <v>637</v>
      </c>
      <c r="I21" s="25" t="s">
        <v>565</v>
      </c>
      <c r="J21" s="575"/>
      <c r="K21" s="24" t="s">
        <v>638</v>
      </c>
      <c r="L21" s="24" t="s">
        <v>639</v>
      </c>
      <c r="M21" s="25" t="s">
        <v>202</v>
      </c>
      <c r="O21" s="25" t="s">
        <v>202</v>
      </c>
    </row>
    <row r="22" spans="1:15" ht="90" customHeight="1" x14ac:dyDescent="0.25">
      <c r="A22" s="24" t="s">
        <v>640</v>
      </c>
      <c r="C22" s="25" t="s">
        <v>641</v>
      </c>
      <c r="D22" s="24" t="s">
        <v>642</v>
      </c>
      <c r="F22" s="24" t="s">
        <v>643</v>
      </c>
      <c r="G22" s="24" t="s">
        <v>644</v>
      </c>
      <c r="H22" s="24" t="s">
        <v>645</v>
      </c>
      <c r="I22" s="25" t="s">
        <v>646</v>
      </c>
      <c r="K22" s="24" t="s">
        <v>647</v>
      </c>
      <c r="L22" s="24" t="s">
        <v>648</v>
      </c>
      <c r="M22" s="24" t="s">
        <v>649</v>
      </c>
      <c r="O22" s="25" t="s">
        <v>202</v>
      </c>
    </row>
    <row r="23" spans="1:15" ht="56.45" customHeight="1" x14ac:dyDescent="0.25">
      <c r="A23" s="11" t="s">
        <v>650</v>
      </c>
      <c r="C23" s="24" t="s">
        <v>651</v>
      </c>
      <c r="D23" s="25" t="s">
        <v>652</v>
      </c>
      <c r="F23" s="24" t="s">
        <v>653</v>
      </c>
      <c r="G23" s="25" t="s">
        <v>654</v>
      </c>
      <c r="H23" s="25" t="s">
        <v>655</v>
      </c>
      <c r="I23" s="25" t="s">
        <v>656</v>
      </c>
      <c r="K23" s="24" t="s">
        <v>657</v>
      </c>
      <c r="L23" s="27" t="s">
        <v>202</v>
      </c>
      <c r="M23" s="25" t="s">
        <v>202</v>
      </c>
      <c r="O23" s="25" t="s">
        <v>202</v>
      </c>
    </row>
    <row r="24" spans="1:15" ht="59.45" customHeight="1" x14ac:dyDescent="0.25">
      <c r="A24" s="24" t="s">
        <v>658</v>
      </c>
      <c r="C24" s="27" t="s">
        <v>659</v>
      </c>
      <c r="D24" s="25" t="s">
        <v>615</v>
      </c>
      <c r="F24" s="24" t="s">
        <v>660</v>
      </c>
      <c r="G24" s="24" t="s">
        <v>661</v>
      </c>
      <c r="H24" s="27" t="s">
        <v>202</v>
      </c>
      <c r="I24" s="24" t="s">
        <v>662</v>
      </c>
      <c r="K24" s="27" t="s">
        <v>202</v>
      </c>
      <c r="L24" s="27" t="s">
        <v>202</v>
      </c>
      <c r="M24" s="24" t="s">
        <v>622</v>
      </c>
      <c r="O24" s="25" t="s">
        <v>202</v>
      </c>
    </row>
    <row r="25" spans="1:15" ht="52.5" customHeight="1" x14ac:dyDescent="0.25">
      <c r="A25" s="11" t="s">
        <v>663</v>
      </c>
      <c r="C25" s="24" t="s">
        <v>664</v>
      </c>
      <c r="D25" s="24" t="s">
        <v>665</v>
      </c>
      <c r="F25" s="24" t="s">
        <v>666</v>
      </c>
      <c r="G25" s="24" t="s">
        <v>667</v>
      </c>
      <c r="H25" s="24" t="s">
        <v>668</v>
      </c>
      <c r="I25" s="24" t="s">
        <v>669</v>
      </c>
      <c r="K25" s="24" t="s">
        <v>670</v>
      </c>
      <c r="L25" s="24" t="s">
        <v>671</v>
      </c>
      <c r="M25" s="25" t="s">
        <v>672</v>
      </c>
      <c r="O25" s="25" t="s">
        <v>202</v>
      </c>
    </row>
    <row r="26" spans="1:15" ht="99.95" customHeight="1" x14ac:dyDescent="0.25">
      <c r="A26" s="11" t="s">
        <v>579</v>
      </c>
      <c r="C26" s="24" t="s">
        <v>623</v>
      </c>
      <c r="D26" s="24" t="s">
        <v>580</v>
      </c>
      <c r="F26" s="25" t="s">
        <v>673</v>
      </c>
      <c r="G26" s="27" t="s">
        <v>202</v>
      </c>
      <c r="H26" s="27" t="s">
        <v>202</v>
      </c>
      <c r="I26" s="25" t="s">
        <v>625</v>
      </c>
      <c r="K26" s="27" t="s">
        <v>202</v>
      </c>
      <c r="L26" s="25" t="s">
        <v>674</v>
      </c>
      <c r="M26" s="24" t="s">
        <v>675</v>
      </c>
      <c r="O26" s="24" t="s">
        <v>676</v>
      </c>
    </row>
    <row r="27" spans="1:15" ht="54" customHeight="1" x14ac:dyDescent="0.25">
      <c r="A27" s="11" t="s">
        <v>589</v>
      </c>
      <c r="C27" s="24" t="s">
        <v>677</v>
      </c>
      <c r="D27" s="24" t="s">
        <v>591</v>
      </c>
      <c r="F27" s="25" t="s">
        <v>678</v>
      </c>
      <c r="G27" s="27" t="s">
        <v>202</v>
      </c>
      <c r="H27" s="27" t="s">
        <v>202</v>
      </c>
      <c r="I27" s="24" t="s">
        <v>593</v>
      </c>
      <c r="K27" s="27" t="s">
        <v>202</v>
      </c>
      <c r="L27" s="24" t="s">
        <v>594</v>
      </c>
      <c r="M27" s="25" t="s">
        <v>595</v>
      </c>
      <c r="O27" s="24" t="s">
        <v>679</v>
      </c>
    </row>
    <row r="28" spans="1:15" s="311" customFormat="1" ht="81" customHeight="1" x14ac:dyDescent="0.25">
      <c r="A28" s="570"/>
      <c r="B28" s="570"/>
      <c r="C28" s="25"/>
      <c r="D28" s="312"/>
      <c r="E28" s="571"/>
      <c r="F28" s="312"/>
      <c r="G28" s="312"/>
      <c r="H28" s="312"/>
      <c r="I28" s="312"/>
      <c r="J28" s="571"/>
      <c r="K28" s="312"/>
      <c r="L28" s="312"/>
      <c r="M28" s="312"/>
      <c r="N28" s="565"/>
      <c r="O28" s="313"/>
    </row>
    <row r="29" spans="1:15" s="311" customFormat="1" ht="57.75" customHeight="1" x14ac:dyDescent="0.25">
      <c r="A29" s="570"/>
      <c r="B29" s="570"/>
      <c r="C29" s="312"/>
      <c r="D29" s="312"/>
      <c r="E29" s="571"/>
      <c r="F29" s="312"/>
      <c r="G29" s="312"/>
      <c r="H29" s="312"/>
      <c r="I29" s="312"/>
      <c r="J29" s="571"/>
      <c r="K29" s="312"/>
      <c r="L29" s="312"/>
      <c r="M29" s="312"/>
      <c r="N29" s="565"/>
      <c r="O29" s="313"/>
    </row>
    <row r="30" spans="1:15" s="311" customFormat="1" ht="69" customHeight="1" x14ac:dyDescent="0.25">
      <c r="A30" s="570"/>
      <c r="B30" s="576"/>
      <c r="C30" s="312"/>
      <c r="D30" s="312"/>
      <c r="E30" s="571"/>
      <c r="F30" s="312"/>
      <c r="G30" s="312"/>
      <c r="H30" s="312"/>
      <c r="I30" s="312"/>
      <c r="J30" s="571"/>
      <c r="K30" s="312"/>
      <c r="L30" s="312"/>
      <c r="M30" s="312"/>
      <c r="N30" s="565"/>
      <c r="O30" s="313"/>
    </row>
    <row r="31" spans="1:15" s="311" customFormat="1" ht="62.45" customHeight="1" x14ac:dyDescent="0.25">
      <c r="A31" s="570"/>
      <c r="B31" s="570"/>
      <c r="C31" s="312"/>
      <c r="D31" s="312"/>
      <c r="E31" s="571"/>
      <c r="F31" s="312"/>
      <c r="G31" s="312"/>
      <c r="H31" s="312"/>
      <c r="I31" s="312"/>
      <c r="J31" s="571"/>
      <c r="K31" s="312"/>
      <c r="L31" s="312"/>
      <c r="M31" s="312"/>
      <c r="N31" s="565"/>
      <c r="O31" s="313"/>
    </row>
    <row r="32" spans="1:15" s="311" customFormat="1" ht="69.599999999999994" customHeight="1" x14ac:dyDescent="0.25">
      <c r="A32" s="570"/>
      <c r="B32" s="570"/>
      <c r="C32" s="312"/>
      <c r="D32" s="312"/>
      <c r="E32" s="571"/>
      <c r="F32" s="312"/>
      <c r="G32" s="312"/>
      <c r="H32" s="312"/>
      <c r="I32" s="312"/>
      <c r="J32" s="571"/>
      <c r="K32" s="312"/>
      <c r="L32" s="312"/>
      <c r="M32" s="312"/>
      <c r="N32" s="565"/>
      <c r="O32" s="313"/>
    </row>
    <row r="33" spans="1:15" s="311" customFormat="1" ht="120.95" customHeight="1" x14ac:dyDescent="0.25">
      <c r="B33" s="570"/>
      <c r="C33" s="312"/>
      <c r="D33" s="312"/>
      <c r="E33" s="571"/>
      <c r="F33" s="312"/>
      <c r="G33" s="312"/>
      <c r="H33" s="312"/>
      <c r="I33" s="312"/>
      <c r="J33" s="571"/>
      <c r="K33" s="312"/>
      <c r="L33" s="312"/>
      <c r="M33" s="312"/>
      <c r="N33" s="565"/>
      <c r="O33" s="313"/>
    </row>
    <row r="34" spans="1:15" s="311" customFormat="1" ht="59.45" customHeight="1" x14ac:dyDescent="0.25">
      <c r="A34" s="570"/>
      <c r="B34" s="570"/>
      <c r="C34" s="312"/>
      <c r="D34" s="312"/>
      <c r="E34" s="571"/>
      <c r="F34" s="312"/>
      <c r="G34" s="312"/>
      <c r="H34" s="312"/>
      <c r="I34" s="312"/>
      <c r="J34" s="571"/>
      <c r="K34" s="312"/>
      <c r="L34" s="577"/>
      <c r="M34" s="312"/>
      <c r="N34" s="565"/>
      <c r="O34" s="313"/>
    </row>
    <row r="35" spans="1:15" s="311" customFormat="1" ht="51.75" customHeight="1" x14ac:dyDescent="0.25">
      <c r="B35" s="578"/>
      <c r="C35" s="579"/>
      <c r="D35" s="312"/>
      <c r="E35" s="571"/>
      <c r="F35" s="312"/>
      <c r="G35" s="312"/>
      <c r="H35" s="312"/>
      <c r="I35" s="312"/>
      <c r="J35" s="571"/>
      <c r="K35" s="312"/>
      <c r="L35" s="312"/>
      <c r="M35" s="312"/>
      <c r="N35" s="565"/>
      <c r="O35" s="313"/>
    </row>
    <row r="36" spans="1:15" s="311" customFormat="1" ht="59.25" customHeight="1" x14ac:dyDescent="0.25">
      <c r="B36" s="578"/>
      <c r="C36" s="579"/>
      <c r="D36" s="312"/>
      <c r="E36" s="571"/>
      <c r="F36" s="312"/>
      <c r="G36" s="312"/>
      <c r="H36" s="312"/>
      <c r="I36" s="312"/>
      <c r="J36" s="571"/>
      <c r="K36" s="312"/>
      <c r="L36" s="312"/>
      <c r="M36" s="312"/>
      <c r="N36" s="565"/>
      <c r="O36" s="313"/>
    </row>
    <row r="37" spans="1:15" ht="59.25" customHeight="1" x14ac:dyDescent="0.25"/>
    <row r="38" spans="1:15" ht="105.75" customHeight="1" x14ac:dyDescent="0.25">
      <c r="A38" s="26"/>
      <c r="D38" s="313"/>
      <c r="E38" s="565"/>
      <c r="F38" s="313"/>
      <c r="G38" s="313"/>
      <c r="H38" s="313"/>
      <c r="I38" s="313"/>
      <c r="J38" s="565"/>
      <c r="K38" s="313"/>
      <c r="L38" s="313"/>
      <c r="O38" s="24"/>
    </row>
    <row r="39" spans="1:15" ht="86.45" customHeight="1" x14ac:dyDescent="0.25">
      <c r="A39" s="21"/>
      <c r="B39" s="21"/>
      <c r="C39" s="24"/>
      <c r="D39" s="25"/>
      <c r="E39" s="580"/>
      <c r="F39" s="323"/>
      <c r="G39" s="25"/>
      <c r="H39" s="25"/>
      <c r="I39" s="25"/>
      <c r="J39" s="567"/>
      <c r="K39" s="25"/>
      <c r="L39" s="25"/>
      <c r="M39" s="312"/>
      <c r="O39" s="24"/>
    </row>
    <row r="40" spans="1:15" ht="83.1" customHeight="1" x14ac:dyDescent="0.25">
      <c r="A40" s="21"/>
      <c r="B40" s="314"/>
      <c r="D40" s="25"/>
      <c r="E40" s="567"/>
      <c r="F40" s="25"/>
      <c r="G40" s="25"/>
      <c r="H40" s="25"/>
      <c r="I40" s="25"/>
      <c r="J40" s="567"/>
      <c r="K40" s="25"/>
      <c r="L40" s="25"/>
      <c r="M40" s="312"/>
      <c r="N40" s="575"/>
    </row>
    <row r="41" spans="1:15" ht="69.95" customHeight="1" x14ac:dyDescent="0.25">
      <c r="A41" s="21"/>
      <c r="E41" s="567"/>
      <c r="F41" s="25"/>
      <c r="G41" s="25"/>
      <c r="H41" s="25"/>
      <c r="I41" s="25"/>
      <c r="J41" s="567"/>
      <c r="K41" s="25"/>
      <c r="L41" s="25"/>
      <c r="M41" s="312"/>
      <c r="N41" s="575"/>
      <c r="O41" s="24"/>
    </row>
    <row r="42" spans="1:15" ht="38.1" customHeight="1" x14ac:dyDescent="0.25">
      <c r="A42" s="21"/>
      <c r="E42" s="567"/>
      <c r="F42" s="25"/>
      <c r="G42" s="25"/>
      <c r="H42" s="25"/>
      <c r="I42" s="25"/>
      <c r="J42" s="567"/>
      <c r="K42" s="25"/>
      <c r="L42" s="25"/>
      <c r="M42" s="312"/>
    </row>
    <row r="43" spans="1:15" ht="101.45" customHeight="1" x14ac:dyDescent="0.25"/>
    <row r="44" spans="1:15" x14ac:dyDescent="0.25">
      <c r="A44" s="26"/>
    </row>
    <row r="45" spans="1:15" ht="17.45" customHeight="1" x14ac:dyDescent="0.25"/>
    <row r="46" spans="1:15" ht="105.75" customHeight="1" x14ac:dyDescent="0.25"/>
    <row r="47" spans="1:15" ht="86.45" customHeight="1" x14ac:dyDescent="0.25"/>
    <row r="48" spans="1:15" ht="83.25" customHeight="1" x14ac:dyDescent="0.25"/>
    <row r="49" ht="69.95" customHeight="1" x14ac:dyDescent="0.25"/>
    <row r="50" ht="38.25" customHeight="1" x14ac:dyDescent="0.25"/>
  </sheetData>
  <sheetProtection algorithmName="SHA-512" hashValue="dcyVkzAsSmX7Sim/6ogpjfX3FVYJyskU6sa1CAfhS8NG8QfXEh+y4Xaz+0tqYiIrBwNGTkbzWY0OJpujHQE10g==" saltValue="2x6lU5ejnbUX4Cl2JqRTIA==" spinCount="100000" sheet="1" objects="1" scenarios="1"/>
  <pageMargins left="0.7" right="0.7" top="0.75" bottom="0.75" header="0.3" footer="0.3"/>
  <pageSetup paperSize="9" orientation="portrait" r:id="rId1"/>
  <headerFooter>
    <oddHeader>&amp;C&amp;&amp;"Calibri"&amp;10&amp;K808080 Corporate Use&amp;K808080&amp;1#_x000D_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8FE0-A1B0-452C-8E30-4FE1F547D2D5}">
  <sheetPr codeName="Sheet15"/>
  <dimension ref="A2:Q22"/>
  <sheetViews>
    <sheetView zoomScale="85" zoomScaleNormal="85" workbookViewId="0">
      <selection sqref="A1:XFD1048576"/>
    </sheetView>
  </sheetViews>
  <sheetFormatPr baseColWidth="10" defaultColWidth="8.85546875" defaultRowHeight="12" x14ac:dyDescent="0.25"/>
  <cols>
    <col min="1" max="1" width="56.140625" style="29" customWidth="1"/>
    <col min="2" max="2" width="43.5703125" style="29" customWidth="1"/>
    <col min="3" max="3" width="51.5703125" style="29" customWidth="1"/>
    <col min="4" max="4" width="48.85546875" style="29" customWidth="1"/>
    <col min="5" max="16384" width="8.85546875" style="29"/>
  </cols>
  <sheetData>
    <row r="2" spans="1:17" x14ac:dyDescent="0.25">
      <c r="A2" s="28" t="s">
        <v>680</v>
      </c>
    </row>
    <row r="3" spans="1:17" ht="84" x14ac:dyDescent="0.25">
      <c r="A3" s="25" t="s">
        <v>681</v>
      </c>
      <c r="B3" s="25" t="s">
        <v>682</v>
      </c>
    </row>
    <row r="4" spans="1:17" ht="24" x14ac:dyDescent="0.25">
      <c r="A4" s="25" t="s">
        <v>683</v>
      </c>
    </row>
    <row r="5" spans="1:17" ht="24" x14ac:dyDescent="0.25">
      <c r="A5" s="25" t="s">
        <v>684</v>
      </c>
    </row>
    <row r="6" spans="1:17" ht="24" x14ac:dyDescent="0.25">
      <c r="A6" s="25" t="s">
        <v>685</v>
      </c>
    </row>
    <row r="7" spans="1:17" ht="60" x14ac:dyDescent="0.25">
      <c r="A7" s="25" t="s">
        <v>686</v>
      </c>
      <c r="B7" s="25" t="s">
        <v>687</v>
      </c>
    </row>
    <row r="8" spans="1:17" x14ac:dyDescent="0.25">
      <c r="B8" s="25"/>
      <c r="C8" s="25"/>
      <c r="D8" s="25"/>
      <c r="E8" s="25"/>
      <c r="F8" s="25"/>
      <c r="G8" s="1268"/>
      <c r="H8" s="1268"/>
      <c r="I8" s="1268"/>
      <c r="J8" s="1268"/>
      <c r="K8" s="1268"/>
      <c r="L8" s="1268"/>
      <c r="M8" s="31"/>
      <c r="N8" s="31"/>
      <c r="O8" s="31"/>
      <c r="P8" s="31"/>
      <c r="Q8" s="31"/>
    </row>
    <row r="9" spans="1:17" x14ac:dyDescent="0.25">
      <c r="A9" s="25"/>
      <c r="B9" s="25"/>
      <c r="C9" s="25"/>
      <c r="D9" s="25"/>
      <c r="E9" s="25"/>
      <c r="F9" s="25"/>
      <c r="G9" s="30"/>
      <c r="H9" s="30"/>
      <c r="I9" s="30"/>
      <c r="J9" s="30"/>
      <c r="K9" s="30"/>
      <c r="L9" s="30"/>
      <c r="M9" s="31"/>
      <c r="N9" s="31"/>
      <c r="O9" s="31"/>
      <c r="P9" s="31"/>
      <c r="Q9" s="31"/>
    </row>
    <row r="10" spans="1:17" ht="22.5" customHeight="1" x14ac:dyDescent="0.25">
      <c r="A10" s="28" t="s">
        <v>688</v>
      </c>
      <c r="C10" s="28" t="s">
        <v>689</v>
      </c>
    </row>
    <row r="11" spans="1:17" ht="47.25" customHeight="1" x14ac:dyDescent="0.25">
      <c r="A11" s="25" t="s">
        <v>690</v>
      </c>
      <c r="B11" s="25" t="s">
        <v>691</v>
      </c>
      <c r="C11" s="25" t="s">
        <v>692</v>
      </c>
      <c r="D11" s="25" t="s">
        <v>693</v>
      </c>
    </row>
    <row r="12" spans="1:17" ht="74.25" x14ac:dyDescent="0.25">
      <c r="A12" s="29" t="s">
        <v>694</v>
      </c>
      <c r="C12" s="25" t="s">
        <v>695</v>
      </c>
      <c r="D12" s="25" t="s">
        <v>696</v>
      </c>
    </row>
    <row r="13" spans="1:17" ht="63.95" customHeight="1" x14ac:dyDescent="0.25">
      <c r="A13" s="29" t="s">
        <v>697</v>
      </c>
    </row>
    <row r="14" spans="1:17" x14ac:dyDescent="0.25">
      <c r="A14" s="29" t="s">
        <v>698</v>
      </c>
    </row>
    <row r="15" spans="1:17" ht="60" x14ac:dyDescent="0.25">
      <c r="A15" s="25" t="s">
        <v>699</v>
      </c>
      <c r="B15" s="25" t="s">
        <v>687</v>
      </c>
    </row>
    <row r="16" spans="1:17" x14ac:dyDescent="0.2">
      <c r="A16" s="25"/>
      <c r="E16" s="267"/>
    </row>
    <row r="17" spans="1:12" x14ac:dyDescent="0.25">
      <c r="A17" s="28" t="s">
        <v>6</v>
      </c>
      <c r="C17" s="28" t="s">
        <v>6</v>
      </c>
    </row>
    <row r="18" spans="1:12" ht="87.75" customHeight="1" x14ac:dyDescent="0.25">
      <c r="C18" s="25" t="s">
        <v>700</v>
      </c>
      <c r="D18" s="25" t="s">
        <v>701</v>
      </c>
      <c r="E18" s="25"/>
      <c r="F18" s="25"/>
      <c r="G18" s="25"/>
    </row>
    <row r="19" spans="1:12" ht="54.75" customHeight="1" x14ac:dyDescent="0.25">
      <c r="A19" s="25" t="s">
        <v>702</v>
      </c>
      <c r="B19" s="25" t="s">
        <v>703</v>
      </c>
      <c r="C19" s="25" t="s">
        <v>704</v>
      </c>
      <c r="D19" s="29" t="s">
        <v>705</v>
      </c>
      <c r="E19" s="25"/>
      <c r="F19" s="25"/>
    </row>
    <row r="20" spans="1:12" ht="40.5" customHeight="1" x14ac:dyDescent="0.25">
      <c r="A20" s="25" t="s">
        <v>706</v>
      </c>
      <c r="B20" s="25" t="s">
        <v>707</v>
      </c>
      <c r="C20" s="25" t="s">
        <v>708</v>
      </c>
      <c r="D20" s="29" t="s">
        <v>709</v>
      </c>
      <c r="E20" s="25"/>
      <c r="F20" s="25"/>
      <c r="H20" s="25"/>
      <c r="I20" s="25"/>
      <c r="J20" s="25"/>
      <c r="K20" s="25"/>
      <c r="L20" s="25"/>
    </row>
    <row r="21" spans="1:12" ht="48" x14ac:dyDescent="0.25">
      <c r="A21" s="25" t="s">
        <v>710</v>
      </c>
      <c r="B21" s="30" t="s">
        <v>711</v>
      </c>
    </row>
    <row r="22" spans="1:12" ht="48" x14ac:dyDescent="0.25">
      <c r="A22" s="25" t="s">
        <v>712</v>
      </c>
      <c r="B22" s="25" t="s">
        <v>713</v>
      </c>
    </row>
  </sheetData>
  <sheetProtection algorithmName="SHA-512" hashValue="ev2m1y1tfh40mkuZFYDRcK10ziGhd1i2YZwDnWLOAUowqo2ArRYeYmHCPfP8Pym9zjqopvmRifoBryDd0IR4Lg==" saltValue="0Oy6suCiIOM1krtMtKH2Iw==" spinCount="100000" sheet="1" objects="1" scenarios="1"/>
  <mergeCells count="1">
    <mergeCell ref="G8:L8"/>
  </mergeCells>
  <pageMargins left="0.7" right="0.7" top="0.75" bottom="0.75" header="0.3" footer="0.3"/>
  <headerFooter>
    <oddHeader>&amp;C&amp;&amp;"Calibri"&amp;10&amp;K808080 Corporate Use&amp;K808080&amp;1#_x000D_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00BC-5D2C-4D17-BE02-46E320DB0FB7}">
  <sheetPr codeName="Φύλλο11"/>
  <dimension ref="A3:N59"/>
  <sheetViews>
    <sheetView zoomScale="85" zoomScaleNormal="85" workbookViewId="0"/>
  </sheetViews>
  <sheetFormatPr baseColWidth="10" defaultColWidth="9.140625" defaultRowHeight="15" x14ac:dyDescent="0.25"/>
  <cols>
    <col min="1" max="1" width="15.7109375" style="11" customWidth="1"/>
    <col min="2" max="2" width="42.5703125" style="11" customWidth="1"/>
    <col min="3" max="3" width="41.42578125" customWidth="1"/>
    <col min="4" max="4" width="33.5703125" customWidth="1"/>
    <col min="5" max="6" width="31.140625" customWidth="1"/>
    <col min="7" max="7" width="32.140625" customWidth="1"/>
    <col min="8" max="8" width="39.85546875" customWidth="1"/>
    <col min="9" max="9" width="23.140625" customWidth="1"/>
  </cols>
  <sheetData>
    <row r="3" spans="1:9" x14ac:dyDescent="0.25">
      <c r="A3" s="26" t="s">
        <v>714</v>
      </c>
      <c r="B3" s="654" t="s">
        <v>715</v>
      </c>
      <c r="C3" s="654" t="s">
        <v>524</v>
      </c>
      <c r="D3" t="s">
        <v>409</v>
      </c>
      <c r="E3" t="s">
        <v>527</v>
      </c>
      <c r="F3" t="s">
        <v>528</v>
      </c>
      <c r="G3" t="s">
        <v>716</v>
      </c>
      <c r="H3" t="s">
        <v>717</v>
      </c>
      <c r="I3" t="s">
        <v>455</v>
      </c>
    </row>
    <row r="4" spans="1:9" ht="62.45" customHeight="1" x14ac:dyDescent="0.25">
      <c r="A4" s="677">
        <v>1</v>
      </c>
      <c r="B4" s="655" t="s">
        <v>718</v>
      </c>
      <c r="C4" s="656" t="s">
        <v>719</v>
      </c>
      <c r="D4" s="657" t="s">
        <v>720</v>
      </c>
      <c r="E4" s="657" t="s">
        <v>721</v>
      </c>
      <c r="F4" s="657" t="s">
        <v>722</v>
      </c>
      <c r="G4" s="25" t="s">
        <v>723</v>
      </c>
      <c r="H4" s="25" t="s">
        <v>724</v>
      </c>
      <c r="I4" s="762" t="s">
        <v>725</v>
      </c>
    </row>
    <row r="5" spans="1:9" ht="47.1" customHeight="1" x14ac:dyDescent="0.25">
      <c r="A5" s="677">
        <v>2</v>
      </c>
      <c r="B5" s="657" t="s">
        <v>726</v>
      </c>
      <c r="C5" s="656" t="s">
        <v>727</v>
      </c>
      <c r="D5" s="658" t="s">
        <v>728</v>
      </c>
      <c r="E5" s="658" t="s">
        <v>728</v>
      </c>
      <c r="F5" s="658" t="s">
        <v>729</v>
      </c>
      <c r="G5" s="25" t="s">
        <v>730</v>
      </c>
      <c r="H5" s="25" t="s">
        <v>731</v>
      </c>
      <c r="I5" s="762" t="s">
        <v>732</v>
      </c>
    </row>
    <row r="6" spans="1:9" ht="60" customHeight="1" x14ac:dyDescent="0.25">
      <c r="A6" s="677">
        <v>3</v>
      </c>
      <c r="B6" s="658" t="s">
        <v>733</v>
      </c>
      <c r="C6" s="659" t="s">
        <v>734</v>
      </c>
      <c r="D6" s="657" t="s">
        <v>735</v>
      </c>
      <c r="E6" s="658" t="s">
        <v>736</v>
      </c>
      <c r="F6" s="764" t="s">
        <v>737</v>
      </c>
      <c r="G6" s="25" t="s">
        <v>738</v>
      </c>
      <c r="H6" s="30" t="s">
        <v>739</v>
      </c>
      <c r="I6" s="763" t="s">
        <v>740</v>
      </c>
    </row>
    <row r="7" spans="1:9" ht="57.95" customHeight="1" x14ac:dyDescent="0.25">
      <c r="A7" s="677">
        <v>4</v>
      </c>
      <c r="B7" s="21" t="s">
        <v>741</v>
      </c>
      <c r="C7" s="660" t="s">
        <v>742</v>
      </c>
      <c r="D7" s="661" t="s">
        <v>743</v>
      </c>
      <c r="E7" s="658" t="s">
        <v>744</v>
      </c>
      <c r="F7" s="658" t="s">
        <v>745</v>
      </c>
      <c r="G7" s="25" t="s">
        <v>746</v>
      </c>
      <c r="H7" s="25" t="s">
        <v>747</v>
      </c>
      <c r="I7" s="762" t="s">
        <v>748</v>
      </c>
    </row>
    <row r="8" spans="1:9" ht="52.5" customHeight="1" x14ac:dyDescent="0.25">
      <c r="A8" s="677">
        <v>5</v>
      </c>
      <c r="B8" s="662" t="s">
        <v>749</v>
      </c>
      <c r="C8" s="707" t="s">
        <v>750</v>
      </c>
      <c r="D8" s="657" t="s">
        <v>751</v>
      </c>
      <c r="E8" s="657" t="s">
        <v>751</v>
      </c>
      <c r="F8" s="657"/>
      <c r="G8" s="25" t="s">
        <v>752</v>
      </c>
      <c r="H8" s="25" t="s">
        <v>753</v>
      </c>
      <c r="I8" s="762" t="s">
        <v>754</v>
      </c>
    </row>
    <row r="9" spans="1:9" ht="72" x14ac:dyDescent="0.25">
      <c r="A9" s="677">
        <v>6</v>
      </c>
      <c r="B9" s="663" t="s">
        <v>755</v>
      </c>
      <c r="C9" s="656" t="s">
        <v>756</v>
      </c>
      <c r="D9" s="661" t="s">
        <v>757</v>
      </c>
      <c r="E9" s="655" t="s">
        <v>758</v>
      </c>
      <c r="F9" s="662"/>
      <c r="G9" s="25" t="s">
        <v>759</v>
      </c>
      <c r="H9" s="25" t="s">
        <v>760</v>
      </c>
      <c r="I9" s="762" t="s">
        <v>761</v>
      </c>
    </row>
    <row r="10" spans="1:9" ht="84.75" x14ac:dyDescent="0.25">
      <c r="A10" s="677">
        <v>7</v>
      </c>
      <c r="B10" s="663" t="s">
        <v>762</v>
      </c>
      <c r="C10" s="21" t="s">
        <v>763</v>
      </c>
      <c r="D10" s="658" t="s">
        <v>764</v>
      </c>
      <c r="E10" s="664"/>
      <c r="F10" s="664"/>
      <c r="G10" s="25" t="s">
        <v>765</v>
      </c>
      <c r="H10" s="658" t="s">
        <v>766</v>
      </c>
      <c r="I10" s="657" t="s">
        <v>751</v>
      </c>
    </row>
    <row r="11" spans="1:9" ht="33.950000000000003" customHeight="1" x14ac:dyDescent="0.25">
      <c r="A11" s="677">
        <v>8</v>
      </c>
      <c r="B11" s="665" t="s">
        <v>767</v>
      </c>
      <c r="C11" s="689" t="s">
        <v>768</v>
      </c>
      <c r="D11" s="655" t="s">
        <v>758</v>
      </c>
      <c r="G11" s="25" t="s">
        <v>769</v>
      </c>
      <c r="H11" s="29"/>
      <c r="I11" s="655" t="s">
        <v>758</v>
      </c>
    </row>
    <row r="12" spans="1:9" ht="48" customHeight="1" x14ac:dyDescent="0.25">
      <c r="A12" s="677">
        <v>9</v>
      </c>
      <c r="B12" s="657" t="s">
        <v>770</v>
      </c>
      <c r="C12" s="769" t="s">
        <v>771</v>
      </c>
      <c r="E12" s="666"/>
      <c r="F12" s="666"/>
      <c r="G12" s="25" t="s">
        <v>772</v>
      </c>
      <c r="H12" s="29"/>
    </row>
    <row r="13" spans="1:9" ht="64.5" customHeight="1" x14ac:dyDescent="0.25">
      <c r="A13" s="677">
        <v>10</v>
      </c>
      <c r="B13" s="657" t="s">
        <v>721</v>
      </c>
      <c r="G13" s="658" t="s">
        <v>773</v>
      </c>
      <c r="H13" s="666"/>
    </row>
    <row r="14" spans="1:9" ht="36.75" x14ac:dyDescent="0.25">
      <c r="A14" s="677">
        <v>11</v>
      </c>
      <c r="B14" s="657" t="s">
        <v>735</v>
      </c>
    </row>
    <row r="15" spans="1:9" ht="16.5" customHeight="1" x14ac:dyDescent="0.25">
      <c r="A15" s="677">
        <v>12</v>
      </c>
      <c r="B15" s="657" t="s">
        <v>774</v>
      </c>
    </row>
    <row r="16" spans="1:9" ht="22.5" customHeight="1" x14ac:dyDescent="0.25">
      <c r="A16" s="677">
        <v>13</v>
      </c>
      <c r="B16" s="657" t="s">
        <v>775</v>
      </c>
      <c r="G16" s="666"/>
    </row>
    <row r="17" spans="1:9" ht="48.75" x14ac:dyDescent="0.25">
      <c r="A17" s="677">
        <v>14</v>
      </c>
      <c r="B17" s="657" t="s">
        <v>751</v>
      </c>
      <c r="D17" s="666"/>
      <c r="E17" s="666"/>
      <c r="F17" s="666"/>
      <c r="G17" s="666"/>
    </row>
    <row r="18" spans="1:9" ht="36" x14ac:dyDescent="0.25">
      <c r="A18" s="677">
        <v>15</v>
      </c>
      <c r="B18" s="655" t="s">
        <v>758</v>
      </c>
      <c r="C18" s="667"/>
      <c r="D18" s="666"/>
      <c r="E18" s="666"/>
      <c r="F18" s="666"/>
      <c r="G18" s="666"/>
    </row>
    <row r="19" spans="1:9" ht="36" x14ac:dyDescent="0.25">
      <c r="A19" s="677">
        <v>16</v>
      </c>
      <c r="B19" s="181" t="s">
        <v>776</v>
      </c>
      <c r="D19" s="666"/>
      <c r="E19" s="666"/>
      <c r="F19" s="666"/>
      <c r="G19" s="666"/>
    </row>
    <row r="20" spans="1:9" x14ac:dyDescent="0.25">
      <c r="A20" s="677"/>
      <c r="B20" s="181"/>
      <c r="D20" s="666"/>
      <c r="E20" s="666"/>
      <c r="F20" s="666"/>
      <c r="G20" s="666"/>
    </row>
    <row r="21" spans="1:9" x14ac:dyDescent="0.25">
      <c r="A21" s="677"/>
      <c r="B21" s="181"/>
      <c r="D21" s="666"/>
      <c r="E21" s="666"/>
      <c r="F21" s="666"/>
      <c r="G21" s="666"/>
    </row>
    <row r="22" spans="1:9" x14ac:dyDescent="0.25">
      <c r="A22" s="677"/>
      <c r="B22" s="181"/>
      <c r="D22" s="666"/>
      <c r="E22" s="666"/>
      <c r="F22" s="666"/>
      <c r="G22" s="666"/>
    </row>
    <row r="23" spans="1:9" x14ac:dyDescent="0.25">
      <c r="A23" s="677"/>
      <c r="B23" s="181"/>
      <c r="D23" s="666"/>
      <c r="E23" s="666"/>
      <c r="F23" s="666"/>
      <c r="G23" s="666"/>
    </row>
    <row r="24" spans="1:9" x14ac:dyDescent="0.25">
      <c r="A24" s="677"/>
      <c r="B24" s="181"/>
      <c r="D24" s="666"/>
      <c r="E24" s="666"/>
      <c r="F24" s="666"/>
      <c r="G24" s="666"/>
    </row>
    <row r="25" spans="1:9" x14ac:dyDescent="0.25">
      <c r="A25" s="26" t="s">
        <v>777</v>
      </c>
      <c r="D25" s="666"/>
      <c r="E25" s="666"/>
      <c r="F25" s="666"/>
      <c r="G25" s="666"/>
    </row>
    <row r="26" spans="1:9" ht="36.950000000000003" customHeight="1" x14ac:dyDescent="0.25">
      <c r="A26" s="618">
        <v>1</v>
      </c>
      <c r="B26" s="657" t="s">
        <v>726</v>
      </c>
      <c r="C26" s="668" t="s">
        <v>778</v>
      </c>
      <c r="D26" s="676" t="s">
        <v>721</v>
      </c>
      <c r="E26" s="657" t="s">
        <v>721</v>
      </c>
      <c r="F26" s="657" t="s">
        <v>722</v>
      </c>
      <c r="G26" s="25" t="s">
        <v>753</v>
      </c>
      <c r="H26" s="669" t="s">
        <v>779</v>
      </c>
      <c r="I26" s="762" t="s">
        <v>725</v>
      </c>
    </row>
    <row r="27" spans="1:9" ht="44.1" customHeight="1" x14ac:dyDescent="0.25">
      <c r="A27" s="618">
        <v>2</v>
      </c>
      <c r="B27" s="662" t="s">
        <v>749</v>
      </c>
      <c r="C27" s="21" t="s">
        <v>763</v>
      </c>
      <c r="D27" s="658" t="s">
        <v>728</v>
      </c>
      <c r="E27" s="658" t="s">
        <v>728</v>
      </c>
      <c r="F27" s="658" t="s">
        <v>729</v>
      </c>
      <c r="G27" s="25" t="s">
        <v>760</v>
      </c>
      <c r="H27" s="25" t="s">
        <v>753</v>
      </c>
      <c r="I27" s="762" t="s">
        <v>732</v>
      </c>
    </row>
    <row r="28" spans="1:9" ht="36.6" customHeight="1" x14ac:dyDescent="0.25">
      <c r="A28" s="618">
        <v>3</v>
      </c>
      <c r="B28" s="663" t="s">
        <v>755</v>
      </c>
      <c r="C28" s="676" t="s">
        <v>780</v>
      </c>
      <c r="D28" s="657" t="s">
        <v>735</v>
      </c>
      <c r="E28" s="658" t="s">
        <v>781</v>
      </c>
      <c r="F28" s="764" t="s">
        <v>737</v>
      </c>
      <c r="G28" s="25" t="s">
        <v>765</v>
      </c>
      <c r="H28" s="658" t="s">
        <v>782</v>
      </c>
      <c r="I28" s="763" t="s">
        <v>740</v>
      </c>
    </row>
    <row r="29" spans="1:9" ht="47.1" customHeight="1" x14ac:dyDescent="0.25">
      <c r="A29" s="618">
        <v>4</v>
      </c>
      <c r="B29" s="663" t="s">
        <v>762</v>
      </c>
      <c r="C29" s="765" t="s">
        <v>783</v>
      </c>
      <c r="D29" s="661" t="s">
        <v>743</v>
      </c>
      <c r="E29" s="658" t="s">
        <v>784</v>
      </c>
      <c r="F29" s="658" t="s">
        <v>745</v>
      </c>
      <c r="G29" s="670" t="s">
        <v>769</v>
      </c>
      <c r="H29" s="658" t="s">
        <v>785</v>
      </c>
      <c r="I29" s="762" t="s">
        <v>748</v>
      </c>
    </row>
    <row r="30" spans="1:9" ht="72.75" x14ac:dyDescent="0.25">
      <c r="A30" s="618">
        <v>5</v>
      </c>
      <c r="B30" s="665" t="s">
        <v>767</v>
      </c>
      <c r="C30" s="769" t="s">
        <v>771</v>
      </c>
      <c r="D30" s="657" t="s">
        <v>751</v>
      </c>
      <c r="E30" s="658" t="s">
        <v>744</v>
      </c>
      <c r="F30" s="658"/>
      <c r="G30" s="658" t="s">
        <v>786</v>
      </c>
      <c r="H30" s="658" t="s">
        <v>773</v>
      </c>
      <c r="I30" s="762" t="s">
        <v>754</v>
      </c>
    </row>
    <row r="31" spans="1:9" ht="60.75" x14ac:dyDescent="0.25">
      <c r="A31" s="618">
        <v>6</v>
      </c>
      <c r="B31" s="657" t="s">
        <v>787</v>
      </c>
      <c r="D31" s="661" t="s">
        <v>757</v>
      </c>
      <c r="E31" s="657" t="s">
        <v>751</v>
      </c>
      <c r="F31" s="657"/>
      <c r="G31" s="658" t="s">
        <v>788</v>
      </c>
      <c r="H31" s="658" t="s">
        <v>789</v>
      </c>
      <c r="I31" s="762" t="s">
        <v>761</v>
      </c>
    </row>
    <row r="32" spans="1:9" ht="84.75" x14ac:dyDescent="0.25">
      <c r="A32" s="618">
        <v>7</v>
      </c>
      <c r="B32" s="657" t="s">
        <v>721</v>
      </c>
      <c r="D32" s="658" t="s">
        <v>790</v>
      </c>
      <c r="E32" s="655" t="s">
        <v>758</v>
      </c>
      <c r="F32" s="662"/>
      <c r="G32" s="658" t="s">
        <v>791</v>
      </c>
      <c r="H32" s="671" t="s">
        <v>792</v>
      </c>
      <c r="I32" s="657" t="s">
        <v>751</v>
      </c>
    </row>
    <row r="33" spans="1:9" ht="60" x14ac:dyDescent="0.25">
      <c r="A33" s="618">
        <v>8</v>
      </c>
      <c r="B33" s="657" t="s">
        <v>735</v>
      </c>
      <c r="D33" s="658" t="s">
        <v>764</v>
      </c>
      <c r="E33" s="24" t="s">
        <v>793</v>
      </c>
      <c r="F33" s="27"/>
      <c r="G33" s="672" t="s">
        <v>794</v>
      </c>
      <c r="I33" s="655" t="s">
        <v>758</v>
      </c>
    </row>
    <row r="34" spans="1:9" ht="48.75" x14ac:dyDescent="0.25">
      <c r="A34" s="618">
        <v>9</v>
      </c>
      <c r="B34" s="657" t="s">
        <v>795</v>
      </c>
      <c r="D34" s="655" t="s">
        <v>758</v>
      </c>
      <c r="F34" s="24"/>
      <c r="G34" s="672" t="s">
        <v>796</v>
      </c>
    </row>
    <row r="35" spans="1:9" ht="56.45" customHeight="1" x14ac:dyDescent="0.25">
      <c r="A35" s="618">
        <v>10</v>
      </c>
      <c r="B35" s="657" t="s">
        <v>775</v>
      </c>
      <c r="D35" s="658" t="s">
        <v>797</v>
      </c>
      <c r="E35" s="24"/>
      <c r="F35" s="24"/>
      <c r="G35" s="673" t="s">
        <v>798</v>
      </c>
    </row>
    <row r="36" spans="1:9" ht="48.75" x14ac:dyDescent="0.25">
      <c r="A36" s="618">
        <v>11</v>
      </c>
      <c r="B36" s="657" t="s">
        <v>751</v>
      </c>
      <c r="D36" s="658" t="s">
        <v>799</v>
      </c>
      <c r="G36" s="674"/>
    </row>
    <row r="37" spans="1:9" ht="36" x14ac:dyDescent="0.25">
      <c r="A37" s="618">
        <v>12</v>
      </c>
      <c r="B37" s="655" t="s">
        <v>800</v>
      </c>
      <c r="E37" s="666"/>
      <c r="F37" s="666"/>
    </row>
    <row r="38" spans="1:9" ht="36" x14ac:dyDescent="0.25">
      <c r="A38" s="618">
        <v>13</v>
      </c>
      <c r="B38" s="181" t="s">
        <v>776</v>
      </c>
      <c r="E38" s="666"/>
      <c r="F38" s="666"/>
    </row>
    <row r="39" spans="1:9" ht="24" x14ac:dyDescent="0.25">
      <c r="A39" s="618">
        <v>14</v>
      </c>
      <c r="B39" s="655" t="s">
        <v>801</v>
      </c>
      <c r="D39" s="666"/>
      <c r="E39" s="666"/>
      <c r="F39" s="666"/>
      <c r="G39" s="666"/>
    </row>
    <row r="40" spans="1:9" ht="46.5" customHeight="1" x14ac:dyDescent="0.25">
      <c r="A40" s="618">
        <v>15</v>
      </c>
      <c r="B40" s="658" t="s">
        <v>802</v>
      </c>
      <c r="D40" s="658"/>
    </row>
    <row r="41" spans="1:9" ht="24" x14ac:dyDescent="0.25">
      <c r="A41" s="618">
        <v>16</v>
      </c>
      <c r="B41" s="181" t="s">
        <v>803</v>
      </c>
      <c r="D41" s="658"/>
    </row>
    <row r="42" spans="1:9" x14ac:dyDescent="0.25">
      <c r="A42" s="618">
        <v>17</v>
      </c>
      <c r="B42" s="655" t="s">
        <v>804</v>
      </c>
      <c r="D42" s="666"/>
    </row>
    <row r="43" spans="1:9" ht="20.100000000000001" customHeight="1" x14ac:dyDescent="0.25">
      <c r="A43" s="618">
        <v>18</v>
      </c>
      <c r="B43" s="657" t="s">
        <v>805</v>
      </c>
      <c r="D43" s="666"/>
      <c r="E43" s="666"/>
      <c r="F43" s="666"/>
    </row>
    <row r="44" spans="1:9" ht="36" x14ac:dyDescent="0.25">
      <c r="A44" s="618">
        <v>19</v>
      </c>
      <c r="B44" s="21" t="s">
        <v>806</v>
      </c>
      <c r="D44" s="666"/>
      <c r="E44" s="666"/>
      <c r="F44" s="666"/>
    </row>
    <row r="45" spans="1:9" ht="36" x14ac:dyDescent="0.25">
      <c r="A45" s="618">
        <v>20</v>
      </c>
      <c r="B45" s="21" t="s">
        <v>807</v>
      </c>
      <c r="D45" s="666"/>
      <c r="E45" s="666"/>
      <c r="F45" s="666"/>
      <c r="G45" s="666"/>
    </row>
    <row r="46" spans="1:9" x14ac:dyDescent="0.25">
      <c r="A46" s="618">
        <v>21</v>
      </c>
      <c r="D46" s="666"/>
      <c r="E46" s="666"/>
      <c r="F46" s="666"/>
      <c r="G46" s="666"/>
    </row>
    <row r="47" spans="1:9" x14ac:dyDescent="0.25">
      <c r="A47" s="618"/>
      <c r="B47" s="675"/>
      <c r="D47" s="666"/>
      <c r="E47" s="666"/>
      <c r="F47" s="666"/>
      <c r="G47" s="666"/>
    </row>
    <row r="48" spans="1:9" x14ac:dyDescent="0.25">
      <c r="A48" s="26" t="s">
        <v>597</v>
      </c>
      <c r="D48" s="666"/>
      <c r="E48" s="666"/>
      <c r="F48" s="666"/>
      <c r="G48" s="666"/>
    </row>
    <row r="49" spans="1:14" ht="60" x14ac:dyDescent="0.25">
      <c r="A49" s="677">
        <v>1</v>
      </c>
      <c r="B49" s="768" t="s">
        <v>718</v>
      </c>
      <c r="C49" s="766" t="s">
        <v>808</v>
      </c>
      <c r="D49" s="767" t="s">
        <v>809</v>
      </c>
      <c r="E49" s="772" t="s">
        <v>744</v>
      </c>
      <c r="F49" s="25" t="s">
        <v>722</v>
      </c>
      <c r="G49" s="25" t="s">
        <v>810</v>
      </c>
      <c r="H49" s="30" t="s">
        <v>739</v>
      </c>
      <c r="I49" s="766" t="s">
        <v>725</v>
      </c>
      <c r="J49" s="666"/>
      <c r="K49" s="666"/>
      <c r="L49" s="666"/>
      <c r="M49" s="666"/>
      <c r="N49" s="666"/>
    </row>
    <row r="50" spans="1:14" ht="42.6" customHeight="1" x14ac:dyDescent="0.25">
      <c r="A50" s="677">
        <v>2</v>
      </c>
      <c r="B50" s="25" t="s">
        <v>751</v>
      </c>
      <c r="C50" s="766" t="s">
        <v>811</v>
      </c>
      <c r="D50" s="27"/>
      <c r="E50" s="850" t="s">
        <v>812</v>
      </c>
      <c r="F50" s="24" t="s">
        <v>729</v>
      </c>
      <c r="G50" s="25" t="s">
        <v>813</v>
      </c>
      <c r="H50" s="27" t="s">
        <v>814</v>
      </c>
      <c r="I50" s="766" t="s">
        <v>740</v>
      </c>
      <c r="J50" s="666"/>
      <c r="K50" s="666"/>
      <c r="L50" s="666"/>
      <c r="M50" s="666"/>
      <c r="N50" s="666"/>
    </row>
    <row r="51" spans="1:14" ht="84" x14ac:dyDescent="0.25">
      <c r="A51" s="677">
        <v>3</v>
      </c>
      <c r="C51" s="24" t="s">
        <v>815</v>
      </c>
      <c r="D51" s="27"/>
      <c r="E51" s="772" t="s">
        <v>816</v>
      </c>
      <c r="F51" s="24" t="s">
        <v>737</v>
      </c>
      <c r="G51" s="24" t="s">
        <v>788</v>
      </c>
      <c r="H51" s="27" t="s">
        <v>817</v>
      </c>
      <c r="I51" s="25" t="s">
        <v>751</v>
      </c>
      <c r="J51" s="666"/>
      <c r="K51" s="666"/>
      <c r="L51" s="666"/>
      <c r="M51" s="666"/>
      <c r="N51" s="666"/>
    </row>
    <row r="52" spans="1:14" ht="54" x14ac:dyDescent="0.25">
      <c r="B52" s="27"/>
      <c r="C52" s="24" t="s">
        <v>818</v>
      </c>
      <c r="D52" s="27"/>
      <c r="E52" s="27"/>
      <c r="F52" s="772" t="s">
        <v>745</v>
      </c>
      <c r="G52" s="24" t="s">
        <v>819</v>
      </c>
      <c r="H52" s="24" t="s">
        <v>820</v>
      </c>
      <c r="I52" s="27"/>
      <c r="J52" s="666"/>
      <c r="K52" s="666"/>
      <c r="L52" s="666"/>
      <c r="M52" s="666"/>
      <c r="N52" s="666"/>
    </row>
    <row r="53" spans="1:14" ht="36" x14ac:dyDescent="0.25">
      <c r="B53" s="27"/>
      <c r="C53" s="766" t="s">
        <v>821</v>
      </c>
      <c r="D53" s="27"/>
      <c r="E53" s="27"/>
      <c r="F53" s="27"/>
      <c r="G53" s="27"/>
      <c r="H53" s="24" t="s">
        <v>822</v>
      </c>
      <c r="I53" s="27"/>
      <c r="J53" s="666"/>
      <c r="K53" s="666"/>
      <c r="L53" s="666"/>
      <c r="M53" s="666"/>
      <c r="N53" s="666"/>
    </row>
    <row r="54" spans="1:14" ht="29.1" customHeight="1" x14ac:dyDescent="0.25">
      <c r="B54" s="27"/>
      <c r="D54" s="27"/>
      <c r="E54" s="27"/>
      <c r="F54" s="27"/>
      <c r="G54" s="27"/>
      <c r="H54" s="24" t="s">
        <v>823</v>
      </c>
      <c r="I54" s="27"/>
      <c r="J54" s="666"/>
      <c r="K54" s="666"/>
      <c r="L54" s="666"/>
      <c r="M54" s="666"/>
      <c r="N54" s="666"/>
    </row>
    <row r="55" spans="1:14" ht="48" x14ac:dyDescent="0.25">
      <c r="B55" s="27"/>
      <c r="D55" s="27"/>
      <c r="E55" s="27"/>
      <c r="F55" s="27"/>
      <c r="G55" s="27"/>
      <c r="H55" s="24" t="s">
        <v>824</v>
      </c>
      <c r="I55" s="27"/>
      <c r="J55" s="666"/>
      <c r="K55" s="666"/>
      <c r="L55" s="666"/>
      <c r="M55" s="666"/>
      <c r="N55" s="666"/>
    </row>
    <row r="56" spans="1:14" ht="72" x14ac:dyDescent="0.25">
      <c r="B56" s="27"/>
      <c r="C56" s="27"/>
      <c r="D56" s="27"/>
      <c r="E56" s="27"/>
      <c r="F56" s="27"/>
      <c r="G56" s="27"/>
      <c r="H56" s="24" t="s">
        <v>864</v>
      </c>
      <c r="I56" s="27"/>
      <c r="J56" s="666"/>
      <c r="K56" s="666"/>
      <c r="L56" s="666"/>
      <c r="M56" s="666"/>
      <c r="N56" s="666"/>
    </row>
    <row r="57" spans="1:14" ht="36" x14ac:dyDescent="0.25">
      <c r="B57" s="27"/>
      <c r="C57" s="27"/>
      <c r="D57" s="27"/>
      <c r="E57" s="27"/>
      <c r="F57" s="27"/>
      <c r="G57" s="27"/>
      <c r="H57" s="24" t="s">
        <v>825</v>
      </c>
      <c r="I57" s="27"/>
      <c r="J57" s="666"/>
      <c r="K57" s="666"/>
      <c r="L57" s="666"/>
      <c r="M57" s="666"/>
      <c r="N57" s="666"/>
    </row>
    <row r="58" spans="1:14" ht="24" x14ac:dyDescent="0.25">
      <c r="B58" s="27"/>
      <c r="C58" s="27"/>
      <c r="D58" s="27"/>
      <c r="E58" s="27"/>
      <c r="F58" s="27"/>
      <c r="G58" s="27"/>
      <c r="H58" s="24" t="s">
        <v>826</v>
      </c>
      <c r="I58" s="27"/>
      <c r="J58" s="666"/>
      <c r="K58" s="666"/>
      <c r="L58" s="666"/>
      <c r="M58" s="666"/>
      <c r="N58" s="666"/>
    </row>
    <row r="59" spans="1:14" x14ac:dyDescent="0.25">
      <c r="C59" s="666"/>
      <c r="D59" s="666"/>
      <c r="E59" s="666"/>
      <c r="F59" s="666"/>
      <c r="G59" s="666"/>
      <c r="H59" s="666"/>
      <c r="I59" s="666"/>
      <c r="J59" s="666"/>
      <c r="K59" s="666"/>
      <c r="L59" s="666"/>
      <c r="M59" s="666"/>
      <c r="N59" s="666"/>
    </row>
  </sheetData>
  <sheetProtection algorithmName="SHA-512" hashValue="bB3qDLTM1OOe5ur+87XmedFU2iROv3/CjgUOE3nOfveqydacMr/+J2UzmnsGhWELaQfev7B8IF1o2xz2Oq6v+Q==" saltValue="31X6lf/rNt1sw/OMM4FUhQ==" spinCount="100000" sheet="1" objects="1" scenarios="1"/>
  <pageMargins left="0.7" right="0.7" top="0.75" bottom="0.75" header="0.3" footer="0.3"/>
  <headerFooter>
    <oddHeader>&amp;C&amp;&amp;"Calibri"&amp;10&amp;K808080 Corporate Use&amp;K808080&amp;1#_x000D_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AAAD0-2031-43ED-9D82-91A39413FF10}">
  <sheetPr codeName="Φύλλο12"/>
  <dimension ref="A1:AE73"/>
  <sheetViews>
    <sheetView zoomScale="85" zoomScaleNormal="85" workbookViewId="0"/>
  </sheetViews>
  <sheetFormatPr baseColWidth="10" defaultColWidth="8.7109375" defaultRowHeight="9" x14ac:dyDescent="0.25"/>
  <cols>
    <col min="1" max="1" width="31.140625" style="788" customWidth="1"/>
    <col min="2" max="2" width="20.28515625" style="788" customWidth="1"/>
    <col min="3" max="3" width="18.140625" style="788" customWidth="1"/>
    <col min="4" max="4" width="15.85546875" style="788" customWidth="1"/>
    <col min="5" max="5" width="16.425781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16" style="788" customWidth="1"/>
    <col min="14" max="14" width="17.85546875" style="788" customWidth="1"/>
    <col min="15" max="15" width="12.42578125" style="788" customWidth="1"/>
    <col min="16" max="18" width="8.7109375" style="788"/>
    <col min="19" max="19" width="14.7109375" style="788" customWidth="1"/>
    <col min="20" max="20" width="14.5703125" style="788" customWidth="1"/>
    <col min="21" max="21" width="10.85546875" style="788" customWidth="1"/>
    <col min="22" max="22" width="33.42578125" style="788" customWidth="1"/>
    <col min="23" max="23" width="14.28515625" style="788" customWidth="1"/>
    <col min="24" max="24" width="11.7109375" style="788" customWidth="1"/>
    <col min="25" max="25" width="8.7109375" style="788"/>
    <col min="26" max="26" width="13.140625" style="788" customWidth="1"/>
    <col min="27" max="29" width="8.7109375" style="788"/>
    <col min="30" max="30" width="5.85546875" style="788" customWidth="1"/>
    <col min="31" max="31" width="16.85546875" style="788" customWidth="1"/>
    <col min="32" max="16384" width="8.7109375" style="788"/>
  </cols>
  <sheetData>
    <row r="1" spans="1:31" x14ac:dyDescent="0.25">
      <c r="A1" s="787" t="s">
        <v>827</v>
      </c>
      <c r="B1" s="787"/>
      <c r="M1" s="787" t="s">
        <v>828</v>
      </c>
      <c r="W1" s="790" t="s">
        <v>829</v>
      </c>
    </row>
    <row r="2" spans="1:31" ht="45" x14ac:dyDescent="0.25">
      <c r="B2" s="791" t="s">
        <v>550</v>
      </c>
      <c r="C2" s="792" t="s">
        <v>560</v>
      </c>
      <c r="D2" s="792" t="s">
        <v>570</v>
      </c>
      <c r="E2" s="845"/>
      <c r="F2" s="846"/>
      <c r="G2" s="792" t="s">
        <v>579</v>
      </c>
      <c r="H2" s="792" t="s">
        <v>589</v>
      </c>
      <c r="M2" s="791" t="s">
        <v>550</v>
      </c>
      <c r="N2" s="792" t="s">
        <v>560</v>
      </c>
      <c r="O2" s="792" t="s">
        <v>570</v>
      </c>
      <c r="P2" s="793"/>
      <c r="Q2" s="794"/>
      <c r="R2" s="792" t="s">
        <v>579</v>
      </c>
      <c r="S2" s="792" t="s">
        <v>589</v>
      </c>
      <c r="W2" s="791" t="s">
        <v>550</v>
      </c>
      <c r="X2" s="792" t="s">
        <v>560</v>
      </c>
      <c r="Y2" s="792" t="s">
        <v>570</v>
      </c>
      <c r="Z2" s="792"/>
      <c r="AA2" s="791"/>
      <c r="AB2" s="792" t="s">
        <v>579</v>
      </c>
      <c r="AC2" s="792" t="s">
        <v>589</v>
      </c>
    </row>
    <row r="3" spans="1:31" ht="30.6" customHeight="1" x14ac:dyDescent="0.15">
      <c r="A3" s="820" t="s">
        <v>718</v>
      </c>
      <c r="B3" s="851" t="s">
        <v>239</v>
      </c>
      <c r="D3" s="851"/>
      <c r="J3" s="796" t="s">
        <v>830</v>
      </c>
      <c r="L3" s="867" t="s">
        <v>719</v>
      </c>
      <c r="M3" s="788" t="s">
        <v>239</v>
      </c>
      <c r="T3" s="788" t="s">
        <v>277</v>
      </c>
      <c r="V3" s="785" t="s">
        <v>270</v>
      </c>
      <c r="X3" s="788" t="s">
        <v>239</v>
      </c>
      <c r="Y3" s="788" t="s">
        <v>239</v>
      </c>
      <c r="AE3" s="855" t="s">
        <v>271</v>
      </c>
    </row>
    <row r="4" spans="1:31" ht="36.6" customHeight="1" x14ac:dyDescent="0.15">
      <c r="A4" s="865" t="s">
        <v>726</v>
      </c>
      <c r="C4" s="788" t="s">
        <v>239</v>
      </c>
      <c r="D4" s="851" t="s">
        <v>239</v>
      </c>
      <c r="J4" s="796" t="s">
        <v>830</v>
      </c>
      <c r="L4" s="867" t="s">
        <v>727</v>
      </c>
      <c r="M4" s="788" t="s">
        <v>239</v>
      </c>
      <c r="T4" s="788" t="s">
        <v>277</v>
      </c>
      <c r="V4" s="871" t="s">
        <v>272</v>
      </c>
      <c r="X4" s="788" t="s">
        <v>246</v>
      </c>
      <c r="Y4" s="788" t="s">
        <v>246</v>
      </c>
      <c r="AC4" s="788" t="s">
        <v>239</v>
      </c>
      <c r="AE4" s="854" t="s">
        <v>273</v>
      </c>
    </row>
    <row r="5" spans="1:31" ht="27" x14ac:dyDescent="0.15">
      <c r="A5" s="771" t="s">
        <v>733</v>
      </c>
      <c r="C5" s="851" t="s">
        <v>246</v>
      </c>
      <c r="D5" s="851"/>
      <c r="J5" s="796" t="s">
        <v>273</v>
      </c>
      <c r="L5" s="821" t="s">
        <v>734</v>
      </c>
      <c r="M5" s="788" t="s">
        <v>239</v>
      </c>
      <c r="T5" s="788" t="s">
        <v>277</v>
      </c>
      <c r="V5" s="857" t="s">
        <v>274</v>
      </c>
      <c r="X5" s="788" t="s">
        <v>239</v>
      </c>
      <c r="Y5" s="788" t="s">
        <v>239</v>
      </c>
      <c r="AE5" s="854" t="s">
        <v>273</v>
      </c>
    </row>
    <row r="6" spans="1:31" ht="58.5" customHeight="1" x14ac:dyDescent="0.25">
      <c r="A6" s="770" t="s">
        <v>741</v>
      </c>
      <c r="B6" s="851" t="s">
        <v>246</v>
      </c>
      <c r="C6" s="851" t="s">
        <v>246</v>
      </c>
      <c r="D6" s="851"/>
      <c r="J6" s="796" t="s">
        <v>273</v>
      </c>
      <c r="L6" s="868" t="s">
        <v>742</v>
      </c>
      <c r="O6" s="788" t="s">
        <v>246</v>
      </c>
      <c r="T6" s="796" t="s">
        <v>271</v>
      </c>
      <c r="V6" s="871" t="s">
        <v>275</v>
      </c>
      <c r="W6" s="788" t="s">
        <v>246</v>
      </c>
      <c r="X6" s="788" t="s">
        <v>246</v>
      </c>
      <c r="Y6" s="788" t="s">
        <v>246</v>
      </c>
      <c r="AB6" s="788" t="s">
        <v>239</v>
      </c>
      <c r="AE6" s="854" t="s">
        <v>273</v>
      </c>
    </row>
    <row r="7" spans="1:31" ht="45" x14ac:dyDescent="0.25">
      <c r="A7" s="856" t="s">
        <v>749</v>
      </c>
      <c r="B7" s="788" t="s">
        <v>239</v>
      </c>
      <c r="C7" s="851"/>
      <c r="J7" s="796" t="s">
        <v>277</v>
      </c>
      <c r="L7" s="848" t="s">
        <v>750</v>
      </c>
      <c r="M7" s="788" t="s">
        <v>246</v>
      </c>
      <c r="R7" s="788" t="s">
        <v>239</v>
      </c>
      <c r="T7" s="788" t="s">
        <v>273</v>
      </c>
      <c r="V7" s="871" t="s">
        <v>831</v>
      </c>
      <c r="X7" s="788" t="s">
        <v>239</v>
      </c>
      <c r="Y7" s="788" t="s">
        <v>239</v>
      </c>
      <c r="AB7" s="788" t="s">
        <v>239</v>
      </c>
      <c r="AE7" s="854" t="s">
        <v>277</v>
      </c>
    </row>
    <row r="8" spans="1:31" ht="27" x14ac:dyDescent="0.15">
      <c r="A8" s="863" t="s">
        <v>755</v>
      </c>
      <c r="B8" s="788" t="s">
        <v>239</v>
      </c>
      <c r="D8" s="851"/>
      <c r="J8" s="796" t="s">
        <v>277</v>
      </c>
      <c r="L8" s="867" t="s">
        <v>756</v>
      </c>
      <c r="N8" s="788" t="s">
        <v>239</v>
      </c>
      <c r="R8" s="788" t="s">
        <v>246</v>
      </c>
      <c r="T8" s="788" t="s">
        <v>277</v>
      </c>
      <c r="V8" s="857" t="s">
        <v>832</v>
      </c>
      <c r="X8" s="788" t="s">
        <v>246</v>
      </c>
      <c r="Y8" s="788" t="s">
        <v>246</v>
      </c>
      <c r="AE8" s="854" t="s">
        <v>273</v>
      </c>
    </row>
    <row r="9" spans="1:31" ht="45" x14ac:dyDescent="0.15">
      <c r="A9" s="863" t="s">
        <v>762</v>
      </c>
      <c r="C9" s="851"/>
      <c r="D9" s="851" t="s">
        <v>246</v>
      </c>
      <c r="J9" s="796" t="s">
        <v>273</v>
      </c>
      <c r="L9" s="770" t="s">
        <v>763</v>
      </c>
      <c r="O9" s="788" t="s">
        <v>246</v>
      </c>
      <c r="R9" s="788" t="s">
        <v>246</v>
      </c>
      <c r="T9" s="788" t="s">
        <v>273</v>
      </c>
      <c r="V9" s="785" t="s">
        <v>279</v>
      </c>
      <c r="W9" s="788" t="s">
        <v>246</v>
      </c>
      <c r="X9" s="788" t="s">
        <v>246</v>
      </c>
      <c r="Y9" s="788" t="s">
        <v>246</v>
      </c>
      <c r="AE9" s="855" t="s">
        <v>271</v>
      </c>
    </row>
    <row r="10" spans="1:31" ht="26.45" customHeight="1" x14ac:dyDescent="0.25">
      <c r="A10" s="864" t="s">
        <v>767</v>
      </c>
      <c r="C10" s="851" t="s">
        <v>246</v>
      </c>
      <c r="D10" s="851" t="s">
        <v>246</v>
      </c>
      <c r="J10" s="796" t="s">
        <v>277</v>
      </c>
      <c r="L10" s="869" t="s">
        <v>768</v>
      </c>
      <c r="M10" s="788" t="s">
        <v>239</v>
      </c>
      <c r="T10" s="788" t="s">
        <v>273</v>
      </c>
    </row>
    <row r="11" spans="1:31" ht="30" customHeight="1" x14ac:dyDescent="0.2">
      <c r="A11" s="819" t="s">
        <v>770</v>
      </c>
      <c r="D11" s="788" t="s">
        <v>246</v>
      </c>
      <c r="J11" s="796" t="s">
        <v>273</v>
      </c>
      <c r="L11" s="870" t="s">
        <v>771</v>
      </c>
      <c r="N11" s="788" t="s">
        <v>239</v>
      </c>
      <c r="T11" s="788" t="s">
        <v>277</v>
      </c>
    </row>
    <row r="12" spans="1:31" ht="30" customHeight="1" x14ac:dyDescent="0.15">
      <c r="A12" s="819" t="s">
        <v>721</v>
      </c>
      <c r="D12" s="788" t="s">
        <v>239</v>
      </c>
      <c r="J12" s="796" t="s">
        <v>277</v>
      </c>
    </row>
    <row r="13" spans="1:31" ht="30" customHeight="1" x14ac:dyDescent="0.15">
      <c r="A13" s="819" t="s">
        <v>735</v>
      </c>
      <c r="D13" s="788" t="s">
        <v>246</v>
      </c>
      <c r="J13" s="796" t="s">
        <v>273</v>
      </c>
    </row>
    <row r="14" spans="1:31" ht="30" customHeight="1" x14ac:dyDescent="0.15">
      <c r="A14" s="819" t="s">
        <v>774</v>
      </c>
      <c r="C14" s="788" t="s">
        <v>239</v>
      </c>
      <c r="D14" s="788" t="s">
        <v>239</v>
      </c>
      <c r="J14" s="796" t="s">
        <v>277</v>
      </c>
    </row>
    <row r="15" spans="1:31" ht="30" customHeight="1" x14ac:dyDescent="0.15">
      <c r="A15" s="819" t="s">
        <v>775</v>
      </c>
      <c r="D15" s="788" t="s">
        <v>246</v>
      </c>
      <c r="J15" s="796" t="s">
        <v>273</v>
      </c>
    </row>
    <row r="16" spans="1:31" ht="30" customHeight="1" x14ac:dyDescent="0.15">
      <c r="A16" s="819" t="s">
        <v>751</v>
      </c>
      <c r="C16" s="788" t="s">
        <v>239</v>
      </c>
      <c r="D16" s="788" t="s">
        <v>239</v>
      </c>
      <c r="G16" s="788" t="s">
        <v>239</v>
      </c>
      <c r="J16" s="796" t="s">
        <v>277</v>
      </c>
    </row>
    <row r="17" spans="1:31" ht="27" x14ac:dyDescent="0.25">
      <c r="A17" s="820" t="s">
        <v>758</v>
      </c>
      <c r="B17" s="788" t="s">
        <v>246</v>
      </c>
      <c r="C17" s="788" t="s">
        <v>246</v>
      </c>
      <c r="D17" s="788" t="s">
        <v>246</v>
      </c>
      <c r="J17" s="796" t="s">
        <v>273</v>
      </c>
    </row>
    <row r="18" spans="1:31" ht="36" x14ac:dyDescent="0.25">
      <c r="A18" s="865" t="s">
        <v>776</v>
      </c>
      <c r="C18" s="788" t="s">
        <v>246</v>
      </c>
      <c r="J18" s="796" t="s">
        <v>273</v>
      </c>
    </row>
    <row r="22" spans="1:31" x14ac:dyDescent="0.25">
      <c r="A22" s="787" t="s">
        <v>833</v>
      </c>
      <c r="M22" s="787" t="s">
        <v>834</v>
      </c>
      <c r="W22" s="790" t="s">
        <v>829</v>
      </c>
    </row>
    <row r="23" spans="1:31" ht="54" x14ac:dyDescent="0.25">
      <c r="B23" s="792" t="s">
        <v>634</v>
      </c>
      <c r="C23" s="792" t="s">
        <v>640</v>
      </c>
      <c r="D23" s="791" t="s">
        <v>650</v>
      </c>
      <c r="E23" s="792" t="s">
        <v>658</v>
      </c>
      <c r="F23" s="792" t="s">
        <v>663</v>
      </c>
      <c r="G23" s="792" t="s">
        <v>579</v>
      </c>
      <c r="H23" s="792" t="s">
        <v>589</v>
      </c>
      <c r="M23" s="792" t="s">
        <v>634</v>
      </c>
      <c r="N23" s="792" t="s">
        <v>640</v>
      </c>
      <c r="O23" s="791" t="s">
        <v>650</v>
      </c>
      <c r="P23" s="792" t="s">
        <v>658</v>
      </c>
      <c r="Q23" s="792" t="s">
        <v>663</v>
      </c>
      <c r="R23" s="792" t="s">
        <v>579</v>
      </c>
      <c r="S23" s="792" t="s">
        <v>589</v>
      </c>
      <c r="W23" s="792" t="s">
        <v>634</v>
      </c>
      <c r="X23" s="792" t="s">
        <v>640</v>
      </c>
      <c r="Y23" s="791" t="s">
        <v>650</v>
      </c>
      <c r="Z23" s="792" t="s">
        <v>658</v>
      </c>
      <c r="AA23" s="792" t="s">
        <v>663</v>
      </c>
      <c r="AB23" s="792" t="s">
        <v>579</v>
      </c>
      <c r="AC23" s="792" t="s">
        <v>589</v>
      </c>
    </row>
    <row r="24" spans="1:31" ht="35.1" customHeight="1" x14ac:dyDescent="0.15">
      <c r="A24" s="819" t="s">
        <v>726</v>
      </c>
      <c r="B24" s="834" t="s">
        <v>239</v>
      </c>
      <c r="C24" s="834" t="s">
        <v>239</v>
      </c>
      <c r="D24" s="851"/>
      <c r="E24" s="851"/>
      <c r="F24" s="834" t="s">
        <v>239</v>
      </c>
      <c r="G24" s="834"/>
      <c r="H24" s="834"/>
      <c r="J24" s="833" t="s">
        <v>835</v>
      </c>
      <c r="L24" s="827" t="s">
        <v>778</v>
      </c>
      <c r="M24" s="834" t="s">
        <v>239</v>
      </c>
      <c r="N24" s="834" t="s">
        <v>239</v>
      </c>
      <c r="O24" s="834"/>
      <c r="P24" s="834"/>
      <c r="Q24" s="834"/>
      <c r="R24" s="834"/>
      <c r="S24" s="834"/>
      <c r="T24" s="833" t="s">
        <v>835</v>
      </c>
      <c r="U24" s="833"/>
      <c r="V24" s="785" t="s">
        <v>270</v>
      </c>
      <c r="W24" s="788" t="s">
        <v>239</v>
      </c>
      <c r="X24" s="788" t="s">
        <v>239</v>
      </c>
      <c r="Y24" s="788" t="s">
        <v>239</v>
      </c>
      <c r="Z24" s="836"/>
      <c r="AA24" s="788" t="s">
        <v>239</v>
      </c>
      <c r="AB24" s="836"/>
      <c r="AC24" s="836"/>
      <c r="AE24" s="855" t="s">
        <v>271</v>
      </c>
    </row>
    <row r="25" spans="1:31" ht="48" customHeight="1" x14ac:dyDescent="0.25">
      <c r="A25" s="856" t="s">
        <v>749</v>
      </c>
      <c r="B25" s="834"/>
      <c r="C25" s="851"/>
      <c r="D25" s="834" t="s">
        <v>239</v>
      </c>
      <c r="E25" s="851"/>
      <c r="F25" s="834"/>
      <c r="G25" s="834"/>
      <c r="H25" s="834"/>
      <c r="J25" s="833" t="s">
        <v>277</v>
      </c>
      <c r="L25" s="770" t="s">
        <v>836</v>
      </c>
      <c r="M25" s="834"/>
      <c r="N25" s="834" t="s">
        <v>246</v>
      </c>
      <c r="O25" s="834"/>
      <c r="P25" s="834"/>
      <c r="Q25" s="834"/>
      <c r="R25" s="834" t="s">
        <v>239</v>
      </c>
      <c r="S25" s="834"/>
      <c r="T25" s="833" t="s">
        <v>273</v>
      </c>
      <c r="U25" s="833"/>
      <c r="V25" s="871" t="s">
        <v>272</v>
      </c>
      <c r="Y25" s="836"/>
      <c r="Z25" s="836"/>
      <c r="AA25" s="836"/>
      <c r="AB25" s="788" t="s">
        <v>239</v>
      </c>
      <c r="AC25" s="788" t="s">
        <v>239</v>
      </c>
      <c r="AE25" s="854" t="s">
        <v>273</v>
      </c>
    </row>
    <row r="26" spans="1:31" ht="39.6" customHeight="1" x14ac:dyDescent="0.15">
      <c r="A26" s="863" t="s">
        <v>755</v>
      </c>
      <c r="B26" s="851"/>
      <c r="C26" s="851"/>
      <c r="D26" s="834" t="s">
        <v>239</v>
      </c>
      <c r="E26" s="834"/>
      <c r="F26" s="834"/>
      <c r="G26" s="834"/>
      <c r="H26" s="834"/>
      <c r="J26" s="833" t="s">
        <v>277</v>
      </c>
      <c r="L26" s="849" t="s">
        <v>780</v>
      </c>
      <c r="M26" s="834"/>
      <c r="N26" s="834" t="s">
        <v>239</v>
      </c>
      <c r="O26" s="834" t="s">
        <v>239</v>
      </c>
      <c r="P26" s="834" t="s">
        <v>239</v>
      </c>
      <c r="Q26" s="840"/>
      <c r="R26" s="834"/>
      <c r="S26" s="834"/>
      <c r="T26" s="833" t="s">
        <v>277</v>
      </c>
      <c r="U26" s="833"/>
      <c r="V26" s="857" t="s">
        <v>274</v>
      </c>
      <c r="W26" s="788" t="s">
        <v>246</v>
      </c>
      <c r="X26" s="788" t="s">
        <v>246</v>
      </c>
      <c r="Y26" s="836"/>
      <c r="Z26" s="836"/>
      <c r="AA26" s="836"/>
      <c r="AB26" s="836"/>
      <c r="AC26" s="836"/>
      <c r="AE26" s="854" t="s">
        <v>273</v>
      </c>
    </row>
    <row r="27" spans="1:31" ht="51" customHeight="1" x14ac:dyDescent="0.15">
      <c r="A27" s="863" t="s">
        <v>762</v>
      </c>
      <c r="B27" s="834"/>
      <c r="C27" s="851" t="s">
        <v>246</v>
      </c>
      <c r="D27" s="851"/>
      <c r="E27" s="834"/>
      <c r="F27" s="834"/>
      <c r="G27" s="834"/>
      <c r="H27" s="834"/>
      <c r="J27" s="833" t="s">
        <v>273</v>
      </c>
      <c r="L27" s="872" t="s">
        <v>837</v>
      </c>
      <c r="M27" s="834" t="s">
        <v>246</v>
      </c>
      <c r="N27" s="834"/>
      <c r="O27" s="834"/>
      <c r="P27" s="834"/>
      <c r="Q27" s="840"/>
      <c r="R27" s="834"/>
      <c r="S27" s="834"/>
      <c r="T27" s="833" t="s">
        <v>277</v>
      </c>
      <c r="U27" s="833"/>
      <c r="V27" s="871" t="s">
        <v>275</v>
      </c>
      <c r="W27" s="788" t="s">
        <v>246</v>
      </c>
      <c r="X27" s="788" t="s">
        <v>246</v>
      </c>
      <c r="AB27" s="836" t="s">
        <v>239</v>
      </c>
      <c r="AC27" s="839"/>
      <c r="AE27" s="854" t="s">
        <v>273</v>
      </c>
    </row>
    <row r="28" spans="1:31" ht="46.5" customHeight="1" x14ac:dyDescent="0.2">
      <c r="A28" s="864" t="s">
        <v>767</v>
      </c>
      <c r="B28" s="851" t="s">
        <v>246</v>
      </c>
      <c r="C28" s="851" t="s">
        <v>246</v>
      </c>
      <c r="D28" s="851" t="s">
        <v>246</v>
      </c>
      <c r="E28" s="851" t="s">
        <v>246</v>
      </c>
      <c r="F28" s="834"/>
      <c r="G28" s="853"/>
      <c r="H28" s="834"/>
      <c r="J28" s="833" t="s">
        <v>277</v>
      </c>
      <c r="L28" s="870" t="s">
        <v>771</v>
      </c>
      <c r="M28" s="834" t="s">
        <v>239</v>
      </c>
      <c r="N28" s="834"/>
      <c r="O28" s="834"/>
      <c r="P28" s="834"/>
      <c r="Q28" s="840"/>
      <c r="R28" s="834"/>
      <c r="S28" s="834"/>
      <c r="T28" s="833" t="s">
        <v>277</v>
      </c>
      <c r="U28" s="833"/>
      <c r="V28" s="871" t="s">
        <v>456</v>
      </c>
      <c r="W28" s="836" t="s">
        <v>239</v>
      </c>
      <c r="X28" s="836" t="s">
        <v>239</v>
      </c>
      <c r="AB28" s="836" t="s">
        <v>239</v>
      </c>
      <c r="AE28" s="854" t="s">
        <v>277</v>
      </c>
    </row>
    <row r="29" spans="1:31" ht="35.1" customHeight="1" x14ac:dyDescent="0.15">
      <c r="A29" s="819" t="s">
        <v>787</v>
      </c>
      <c r="B29" s="853"/>
      <c r="C29" s="851" t="s">
        <v>246</v>
      </c>
      <c r="D29" s="851" t="s">
        <v>246</v>
      </c>
      <c r="E29" s="851" t="s">
        <v>246</v>
      </c>
      <c r="F29" s="834"/>
      <c r="G29" s="834"/>
      <c r="H29" s="834"/>
      <c r="J29" s="833" t="s">
        <v>273</v>
      </c>
      <c r="U29" s="833"/>
      <c r="V29" s="857" t="s">
        <v>832</v>
      </c>
      <c r="W29" s="788" t="s">
        <v>246</v>
      </c>
      <c r="X29" s="788" t="s">
        <v>246</v>
      </c>
      <c r="Y29" s="834"/>
      <c r="Z29" s="834"/>
      <c r="AA29" s="834"/>
      <c r="AB29" s="838"/>
      <c r="AC29" s="838"/>
      <c r="AE29" s="854" t="s">
        <v>273</v>
      </c>
    </row>
    <row r="30" spans="1:31" ht="35.1" customHeight="1" x14ac:dyDescent="0.15">
      <c r="A30" s="819" t="s">
        <v>721</v>
      </c>
      <c r="B30" s="834"/>
      <c r="C30" s="853" t="s">
        <v>239</v>
      </c>
      <c r="D30" s="853" t="s">
        <v>239</v>
      </c>
      <c r="E30" s="853" t="s">
        <v>239</v>
      </c>
      <c r="F30" s="834"/>
      <c r="G30" s="834"/>
      <c r="H30" s="834"/>
      <c r="J30" s="833" t="s">
        <v>277</v>
      </c>
      <c r="L30" s="772"/>
      <c r="T30" s="833"/>
      <c r="U30" s="833"/>
      <c r="V30" s="785" t="s">
        <v>279</v>
      </c>
      <c r="W30" s="788" t="s">
        <v>239</v>
      </c>
      <c r="X30" s="788" t="s">
        <v>239</v>
      </c>
      <c r="Y30" s="788" t="s">
        <v>239</v>
      </c>
      <c r="Z30" s="788" t="s">
        <v>239</v>
      </c>
      <c r="AA30" s="788" t="s">
        <v>239</v>
      </c>
      <c r="AE30" s="855" t="s">
        <v>271</v>
      </c>
    </row>
    <row r="31" spans="1:31" ht="35.1" customHeight="1" x14ac:dyDescent="0.15">
      <c r="A31" s="819" t="s">
        <v>735</v>
      </c>
      <c r="B31" s="853"/>
      <c r="C31" s="851" t="s">
        <v>246</v>
      </c>
      <c r="D31" s="834"/>
      <c r="E31" s="834"/>
      <c r="F31" s="834"/>
      <c r="G31" s="834"/>
      <c r="H31" s="834"/>
      <c r="J31" s="833" t="s">
        <v>273</v>
      </c>
      <c r="L31" s="772"/>
      <c r="T31" s="833"/>
      <c r="V31" s="784"/>
      <c r="AE31" s="841"/>
    </row>
    <row r="32" spans="1:31" ht="35.1" customHeight="1" x14ac:dyDescent="0.15">
      <c r="A32" s="819" t="s">
        <v>774</v>
      </c>
      <c r="B32" s="853" t="s">
        <v>239</v>
      </c>
      <c r="C32" s="853" t="s">
        <v>239</v>
      </c>
      <c r="D32" s="834"/>
      <c r="E32" s="834"/>
      <c r="F32" s="853" t="s">
        <v>239</v>
      </c>
      <c r="G32" s="834"/>
      <c r="H32" s="834"/>
      <c r="J32" s="833" t="s">
        <v>277</v>
      </c>
      <c r="L32" s="772"/>
      <c r="T32" s="833"/>
      <c r="V32" s="784"/>
      <c r="AE32" s="841"/>
    </row>
    <row r="33" spans="1:31" ht="35.1" customHeight="1" x14ac:dyDescent="0.15">
      <c r="A33" s="819" t="s">
        <v>775</v>
      </c>
      <c r="B33" s="853"/>
      <c r="C33" s="851" t="s">
        <v>246</v>
      </c>
      <c r="D33" s="834"/>
      <c r="E33" s="834"/>
      <c r="F33" s="834"/>
      <c r="G33" s="834"/>
      <c r="H33" s="834"/>
      <c r="J33" s="788" t="s">
        <v>273</v>
      </c>
      <c r="L33" s="772"/>
      <c r="T33" s="833"/>
      <c r="V33" s="784"/>
      <c r="AE33" s="841"/>
    </row>
    <row r="34" spans="1:31" ht="35.1" customHeight="1" x14ac:dyDescent="0.15">
      <c r="A34" s="819" t="s">
        <v>751</v>
      </c>
      <c r="B34" s="853" t="s">
        <v>239</v>
      </c>
      <c r="C34" s="853" t="s">
        <v>239</v>
      </c>
      <c r="D34" s="834"/>
      <c r="E34" s="834"/>
      <c r="F34" s="834"/>
      <c r="G34" s="834"/>
      <c r="H34" s="834"/>
      <c r="J34" s="833" t="s">
        <v>277</v>
      </c>
      <c r="L34" s="772"/>
      <c r="T34" s="833"/>
      <c r="V34" s="784"/>
      <c r="AE34" s="841"/>
    </row>
    <row r="35" spans="1:31" ht="35.1" customHeight="1" x14ac:dyDescent="0.25">
      <c r="A35" s="820" t="s">
        <v>758</v>
      </c>
      <c r="B35" s="851" t="s">
        <v>246</v>
      </c>
      <c r="C35" s="851" t="s">
        <v>246</v>
      </c>
      <c r="D35" s="834"/>
      <c r="E35" s="834"/>
      <c r="F35" s="834"/>
      <c r="G35" s="834"/>
      <c r="H35" s="834"/>
      <c r="J35" s="788" t="s">
        <v>273</v>
      </c>
      <c r="L35" s="772"/>
      <c r="T35" s="833"/>
      <c r="V35" s="784"/>
      <c r="AE35" s="841"/>
    </row>
    <row r="36" spans="1:31" ht="35.1" customHeight="1" x14ac:dyDescent="0.25">
      <c r="A36" s="865" t="s">
        <v>776</v>
      </c>
      <c r="B36" s="851" t="s">
        <v>246</v>
      </c>
      <c r="C36" s="851" t="s">
        <v>246</v>
      </c>
      <c r="D36" s="834"/>
      <c r="E36" s="834"/>
      <c r="F36" s="834"/>
      <c r="G36" s="834"/>
      <c r="H36" s="834"/>
      <c r="J36" s="788" t="s">
        <v>273</v>
      </c>
      <c r="L36" s="772"/>
      <c r="T36" s="833"/>
      <c r="V36" s="784"/>
      <c r="AE36" s="841"/>
    </row>
    <row r="37" spans="1:31" ht="35.1" customHeight="1" x14ac:dyDescent="0.25">
      <c r="A37" s="820" t="s">
        <v>801</v>
      </c>
      <c r="B37" s="851" t="s">
        <v>246</v>
      </c>
      <c r="C37" s="853"/>
      <c r="D37" s="834"/>
      <c r="E37" s="834"/>
      <c r="F37" s="834"/>
      <c r="G37" s="834"/>
      <c r="H37" s="834"/>
      <c r="J37" s="788" t="s">
        <v>273</v>
      </c>
      <c r="L37" s="772"/>
      <c r="T37" s="833"/>
      <c r="V37" s="784"/>
      <c r="AE37" s="841"/>
    </row>
    <row r="38" spans="1:31" ht="35.1" customHeight="1" x14ac:dyDescent="0.15">
      <c r="A38" s="771" t="s">
        <v>802</v>
      </c>
      <c r="B38" s="853" t="s">
        <v>239</v>
      </c>
      <c r="C38" s="853"/>
      <c r="D38" s="834"/>
      <c r="E38" s="834"/>
      <c r="F38" s="834"/>
      <c r="G38" s="834"/>
      <c r="H38" s="834"/>
      <c r="J38" s="796" t="s">
        <v>838</v>
      </c>
      <c r="L38" s="772"/>
      <c r="T38" s="833"/>
      <c r="V38" s="784"/>
      <c r="AE38" s="841"/>
    </row>
    <row r="39" spans="1:31" ht="35.1" customHeight="1" x14ac:dyDescent="0.25">
      <c r="A39" s="865" t="s">
        <v>803</v>
      </c>
      <c r="B39" s="853" t="s">
        <v>239</v>
      </c>
      <c r="C39" s="853"/>
      <c r="D39" s="834"/>
      <c r="E39" s="834"/>
      <c r="F39" s="834"/>
      <c r="G39" s="834"/>
      <c r="H39" s="834"/>
      <c r="J39" s="788" t="s">
        <v>277</v>
      </c>
      <c r="V39" s="784"/>
      <c r="AE39" s="841"/>
    </row>
    <row r="40" spans="1:31" ht="35.1" customHeight="1" x14ac:dyDescent="0.25">
      <c r="A40" s="820" t="s">
        <v>804</v>
      </c>
      <c r="B40" s="853" t="s">
        <v>246</v>
      </c>
      <c r="C40" s="853"/>
      <c r="D40" s="834"/>
      <c r="E40" s="834"/>
      <c r="F40" s="834"/>
      <c r="G40" s="853"/>
      <c r="H40" s="834"/>
      <c r="J40" s="788" t="s">
        <v>273</v>
      </c>
    </row>
    <row r="41" spans="1:31" ht="35.1" customHeight="1" x14ac:dyDescent="0.15">
      <c r="A41" s="819" t="s">
        <v>805</v>
      </c>
      <c r="B41" s="853" t="s">
        <v>246</v>
      </c>
      <c r="C41" s="853"/>
      <c r="D41" s="834"/>
      <c r="E41" s="834"/>
      <c r="F41" s="834"/>
      <c r="G41" s="834"/>
      <c r="H41" s="834"/>
      <c r="J41" s="788" t="s">
        <v>273</v>
      </c>
    </row>
    <row r="42" spans="1:31" ht="33.6" customHeight="1" x14ac:dyDescent="0.25">
      <c r="A42" s="770" t="s">
        <v>806</v>
      </c>
      <c r="B42" s="788" t="s">
        <v>246</v>
      </c>
      <c r="D42" s="788" t="s">
        <v>246</v>
      </c>
      <c r="J42" s="788" t="s">
        <v>273</v>
      </c>
    </row>
    <row r="43" spans="1:31" ht="33.6" customHeight="1" x14ac:dyDescent="0.25">
      <c r="A43" s="770" t="s">
        <v>807</v>
      </c>
      <c r="B43" s="788" t="s">
        <v>239</v>
      </c>
      <c r="D43" s="788" t="s">
        <v>239</v>
      </c>
      <c r="J43" s="788" t="s">
        <v>277</v>
      </c>
      <c r="L43" s="787" t="s">
        <v>839</v>
      </c>
      <c r="W43" s="788" t="s">
        <v>829</v>
      </c>
    </row>
    <row r="44" spans="1:31" ht="18.95" customHeight="1" x14ac:dyDescent="0.25">
      <c r="M44" s="811" t="s">
        <v>598</v>
      </c>
      <c r="N44" s="811" t="s">
        <v>605</v>
      </c>
      <c r="O44" s="811"/>
      <c r="P44" s="811" t="s">
        <v>613</v>
      </c>
      <c r="Q44" s="842"/>
      <c r="R44" s="811" t="s">
        <v>579</v>
      </c>
      <c r="S44" s="811" t="s">
        <v>589</v>
      </c>
      <c r="W44" s="811" t="s">
        <v>598</v>
      </c>
      <c r="X44" s="811" t="s">
        <v>605</v>
      </c>
      <c r="Y44" s="811"/>
      <c r="Z44" s="811" t="s">
        <v>613</v>
      </c>
      <c r="AA44" s="842"/>
      <c r="AB44" s="811" t="s">
        <v>579</v>
      </c>
      <c r="AC44" s="811" t="s">
        <v>589</v>
      </c>
    </row>
    <row r="45" spans="1:31" ht="30.6" customHeight="1" x14ac:dyDescent="0.25">
      <c r="B45" s="811" t="s">
        <v>598</v>
      </c>
      <c r="C45" s="811" t="s">
        <v>605</v>
      </c>
      <c r="D45" s="811"/>
      <c r="E45" s="811" t="s">
        <v>613</v>
      </c>
      <c r="F45" s="842"/>
      <c r="G45" s="811" t="s">
        <v>579</v>
      </c>
      <c r="H45" s="787" t="s">
        <v>589</v>
      </c>
      <c r="L45" s="827" t="s">
        <v>808</v>
      </c>
      <c r="M45" s="788" t="s">
        <v>239</v>
      </c>
      <c r="T45" s="833" t="s">
        <v>277</v>
      </c>
      <c r="V45" s="785" t="s">
        <v>270</v>
      </c>
      <c r="X45" s="788" t="s">
        <v>239</v>
      </c>
      <c r="AE45" s="855" t="s">
        <v>271</v>
      </c>
    </row>
    <row r="46" spans="1:31" ht="27" x14ac:dyDescent="0.25">
      <c r="A46" s="866" t="s">
        <v>718</v>
      </c>
      <c r="B46" s="788" t="s">
        <v>239</v>
      </c>
      <c r="C46" s="834"/>
      <c r="J46" s="833" t="s">
        <v>277</v>
      </c>
      <c r="L46" s="827" t="s">
        <v>811</v>
      </c>
      <c r="N46" s="788" t="s">
        <v>246</v>
      </c>
      <c r="T46" s="833" t="s">
        <v>277</v>
      </c>
      <c r="U46" s="833"/>
      <c r="V46" s="871" t="s">
        <v>272</v>
      </c>
      <c r="X46" s="788" t="s">
        <v>246</v>
      </c>
      <c r="AC46" s="788" t="s">
        <v>239</v>
      </c>
      <c r="AE46" s="854" t="s">
        <v>273</v>
      </c>
    </row>
    <row r="47" spans="1:31" ht="36" x14ac:dyDescent="0.25">
      <c r="A47" s="774" t="s">
        <v>751</v>
      </c>
      <c r="B47" s="834"/>
      <c r="C47" s="788" t="s">
        <v>239</v>
      </c>
      <c r="E47" s="834"/>
      <c r="J47" s="833" t="s">
        <v>277</v>
      </c>
      <c r="L47" s="772" t="s">
        <v>815</v>
      </c>
      <c r="N47" s="788" t="s">
        <v>239</v>
      </c>
      <c r="T47" s="833" t="s">
        <v>273</v>
      </c>
      <c r="U47" s="833"/>
      <c r="V47" s="857" t="s">
        <v>274</v>
      </c>
      <c r="W47" s="788" t="s">
        <v>246</v>
      </c>
      <c r="X47" s="788" t="s">
        <v>246</v>
      </c>
      <c r="Z47" s="788" t="s">
        <v>246</v>
      </c>
      <c r="AE47" s="854" t="s">
        <v>273</v>
      </c>
    </row>
    <row r="48" spans="1:31" ht="27" x14ac:dyDescent="0.25">
      <c r="C48" s="834"/>
      <c r="J48" s="833"/>
      <c r="L48" s="772" t="s">
        <v>818</v>
      </c>
      <c r="M48" s="788" t="s">
        <v>246</v>
      </c>
      <c r="T48" s="833" t="s">
        <v>273</v>
      </c>
      <c r="U48" s="833"/>
      <c r="V48" s="871" t="s">
        <v>275</v>
      </c>
      <c r="X48" s="788" t="s">
        <v>246</v>
      </c>
      <c r="AB48" s="788" t="s">
        <v>239</v>
      </c>
      <c r="AE48" s="854" t="s">
        <v>273</v>
      </c>
    </row>
    <row r="49" spans="2:31" ht="45" x14ac:dyDescent="0.25">
      <c r="L49" s="827" t="s">
        <v>821</v>
      </c>
      <c r="M49" s="788" t="s">
        <v>239</v>
      </c>
      <c r="T49" s="833" t="s">
        <v>277</v>
      </c>
      <c r="U49" s="833"/>
      <c r="V49" s="871" t="s">
        <v>456</v>
      </c>
      <c r="X49" s="788" t="s">
        <v>239</v>
      </c>
      <c r="AB49" s="788" t="s">
        <v>239</v>
      </c>
      <c r="AE49" s="854" t="s">
        <v>277</v>
      </c>
    </row>
    <row r="50" spans="2:31" ht="18" x14ac:dyDescent="0.25">
      <c r="L50" s="792"/>
      <c r="T50" s="833"/>
      <c r="U50" s="833"/>
      <c r="V50" s="857" t="s">
        <v>832</v>
      </c>
      <c r="W50" s="788" t="s">
        <v>246</v>
      </c>
      <c r="X50" s="788" t="s">
        <v>246</v>
      </c>
      <c r="Z50" s="788" t="s">
        <v>246</v>
      </c>
      <c r="AE50" s="854" t="s">
        <v>273</v>
      </c>
    </row>
    <row r="51" spans="2:31" ht="45" x14ac:dyDescent="0.25">
      <c r="L51" s="792"/>
      <c r="T51" s="833"/>
      <c r="U51" s="833"/>
      <c r="V51" s="785" t="s">
        <v>279</v>
      </c>
      <c r="W51" s="788" t="s">
        <v>239</v>
      </c>
      <c r="X51" s="788" t="s">
        <v>239</v>
      </c>
      <c r="Z51" s="788" t="s">
        <v>239</v>
      </c>
      <c r="AE51" s="855" t="s">
        <v>271</v>
      </c>
    </row>
    <row r="52" spans="2:31" x14ac:dyDescent="0.25">
      <c r="L52" s="792"/>
      <c r="T52" s="833"/>
      <c r="U52" s="833"/>
    </row>
    <row r="53" spans="2:31" x14ac:dyDescent="0.25">
      <c r="L53" s="792"/>
      <c r="T53" s="833"/>
      <c r="U53" s="833"/>
    </row>
    <row r="54" spans="2:31" x14ac:dyDescent="0.25">
      <c r="U54" s="833"/>
    </row>
    <row r="63" spans="2:31" x14ac:dyDescent="0.25">
      <c r="C63" s="791"/>
      <c r="D63" s="792"/>
      <c r="E63" s="792"/>
    </row>
    <row r="64" spans="2:31" ht="24.95" customHeight="1" x14ac:dyDescent="0.25">
      <c r="B64" s="784"/>
    </row>
    <row r="65" spans="2:2" ht="24.95" customHeight="1" x14ac:dyDescent="0.25">
      <c r="B65" s="784"/>
    </row>
    <row r="66" spans="2:2" ht="24.95" customHeight="1" x14ac:dyDescent="0.25">
      <c r="B66" s="784"/>
    </row>
    <row r="67" spans="2:2" ht="24.95" customHeight="1" x14ac:dyDescent="0.25">
      <c r="B67" s="784"/>
    </row>
    <row r="68" spans="2:2" ht="24.95" customHeight="1" x14ac:dyDescent="0.25">
      <c r="B68" s="784"/>
    </row>
    <row r="69" spans="2:2" ht="24.95" customHeight="1" x14ac:dyDescent="0.25">
      <c r="B69" s="784"/>
    </row>
    <row r="70" spans="2:2" ht="24.95" customHeight="1" x14ac:dyDescent="0.25">
      <c r="B70" s="784"/>
    </row>
    <row r="71" spans="2:2" ht="24.95" customHeight="1" x14ac:dyDescent="0.25">
      <c r="B71" s="784"/>
    </row>
    <row r="72" spans="2:2" ht="24.95" customHeight="1" x14ac:dyDescent="0.25">
      <c r="B72" s="784"/>
    </row>
    <row r="73" spans="2:2" ht="24.95" customHeight="1" x14ac:dyDescent="0.25">
      <c r="B73" s="792"/>
    </row>
  </sheetData>
  <sheetProtection algorithmName="SHA-512" hashValue="XNJ4IGFAo7j7dVtTMqt1uMPGzNU2tYIMZP5i9V/EDta5EH5ur+lNPwQfuBmwiNIDLQuHlEU21KEsrLDrc25gIw==" saltValue="Xb6G9Ysdr5P2S+PqnJXlCQ==" spinCount="100000" sheet="1" objects="1" scenarios="1"/>
  <conditionalFormatting sqref="B47">
    <cfRule type="cellIs" dxfId="46" priority="14" operator="equal">
      <formula>0</formula>
    </cfRule>
  </conditionalFormatting>
  <conditionalFormatting sqref="B24:C24 F24:H25 M24:S25 B25 E26:H27 B27 F28:H29 B29 B30:H30 B31 D31:H31 B32:H32 D33:H33 B33:B34 B34:H34 D35:H36 C37:H37 B38:H41">
    <cfRule type="cellIs" dxfId="45" priority="27" operator="equal">
      <formula>0</formula>
    </cfRule>
  </conditionalFormatting>
  <conditionalFormatting sqref="C46">
    <cfRule type="cellIs" dxfId="44" priority="15" operator="equal">
      <formula>0</formula>
    </cfRule>
  </conditionalFormatting>
  <conditionalFormatting sqref="C48">
    <cfRule type="cellIs" dxfId="43" priority="12" operator="equal">
      <formula>0</formula>
    </cfRule>
  </conditionalFormatting>
  <conditionalFormatting sqref="D25:D26">
    <cfRule type="cellIs" dxfId="42" priority="2" operator="equal">
      <formula>0</formula>
    </cfRule>
  </conditionalFormatting>
  <conditionalFormatting sqref="E47">
    <cfRule type="cellIs" dxfId="41" priority="13" operator="equal">
      <formula>0</formula>
    </cfRule>
  </conditionalFormatting>
  <conditionalFormatting sqref="M26:M27 R26:S28 M28:N28">
    <cfRule type="cellIs" dxfId="40" priority="26" operator="equal">
      <formula>0</formula>
    </cfRule>
  </conditionalFormatting>
  <conditionalFormatting sqref="N27">
    <cfRule type="cellIs" dxfId="39" priority="3" operator="equal">
      <formula>0</formula>
    </cfRule>
  </conditionalFormatting>
  <conditionalFormatting sqref="N26:P26">
    <cfRule type="cellIs" dxfId="38" priority="1" operator="equal">
      <formula>0</formula>
    </cfRule>
  </conditionalFormatting>
  <conditionalFormatting sqref="O27:P28">
    <cfRule type="cellIs" dxfId="37" priority="21" operator="equal">
      <formula>0</formula>
    </cfRule>
  </conditionalFormatting>
  <conditionalFormatting sqref="Y29:AA29">
    <cfRule type="cellIs" dxfId="36" priority="16" operator="equal">
      <formula>0</formula>
    </cfRule>
  </conditionalFormatting>
  <pageMargins left="0.7" right="0.7" top="0.75" bottom="0.75" header="0.3" footer="0.3"/>
  <headerFooter>
    <oddHeader>&amp;C&amp;&amp;"Calibri"&amp;10&amp;K808080 Corporate Use&amp;K808080&amp;1#_x000D_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0415-5E4D-4AF8-8D9B-D0E5128185CB}">
  <sheetPr codeName="Φύλλο13"/>
  <dimension ref="A1:AO59"/>
  <sheetViews>
    <sheetView workbookViewId="0"/>
  </sheetViews>
  <sheetFormatPr baseColWidth="10" defaultColWidth="8.7109375" defaultRowHeight="9" x14ac:dyDescent="0.25"/>
  <cols>
    <col min="1" max="1" width="31.140625" style="788" customWidth="1"/>
    <col min="2" max="2" width="20.28515625" style="788" customWidth="1"/>
    <col min="3" max="3" width="18.140625" style="788" customWidth="1"/>
    <col min="4" max="4" width="15.85546875" style="788" customWidth="1"/>
    <col min="5" max="5" width="16.425781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8.7109375" style="788"/>
    <col min="14" max="14" width="17.85546875" style="788" customWidth="1"/>
    <col min="15" max="15" width="12.42578125" style="788" customWidth="1"/>
    <col min="16" max="19" width="8.7109375" style="788"/>
    <col min="20" max="20" width="14.5703125" style="788" customWidth="1"/>
    <col min="21" max="21" width="10.85546875" style="788" customWidth="1"/>
    <col min="22" max="22" width="24.140625" style="788" customWidth="1"/>
    <col min="23" max="31" width="10.85546875" style="788" customWidth="1"/>
    <col min="32" max="32" width="33.42578125" style="788" customWidth="1"/>
    <col min="33" max="33" width="14.28515625" style="788" customWidth="1"/>
    <col min="34" max="34" width="11.7109375" style="788" customWidth="1"/>
    <col min="35" max="35" width="8.7109375" style="788"/>
    <col min="36" max="36" width="13.140625" style="788" customWidth="1"/>
    <col min="37" max="39" width="8.7109375" style="788"/>
    <col min="40" max="40" width="5.85546875" style="788" customWidth="1"/>
    <col min="41" max="41" width="16.85546875" style="788" customWidth="1"/>
    <col min="42" max="16384" width="8.7109375" style="788"/>
  </cols>
  <sheetData>
    <row r="1" spans="1:41" x14ac:dyDescent="0.25">
      <c r="A1" s="787" t="s">
        <v>840</v>
      </c>
      <c r="B1" s="787"/>
      <c r="M1" s="787" t="s">
        <v>841</v>
      </c>
      <c r="W1" s="787" t="s">
        <v>842</v>
      </c>
      <c r="AG1" s="790" t="s">
        <v>829</v>
      </c>
    </row>
    <row r="2" spans="1:41" ht="45" x14ac:dyDescent="0.25">
      <c r="B2" s="791" t="s">
        <v>550</v>
      </c>
      <c r="C2" s="792" t="s">
        <v>560</v>
      </c>
      <c r="D2" s="792" t="s">
        <v>570</v>
      </c>
      <c r="E2" s="845"/>
      <c r="F2" s="846"/>
      <c r="G2" s="792" t="s">
        <v>579</v>
      </c>
      <c r="H2" s="792" t="s">
        <v>589</v>
      </c>
      <c r="M2" s="791" t="s">
        <v>550</v>
      </c>
      <c r="N2" s="792" t="s">
        <v>560</v>
      </c>
      <c r="O2" s="792" t="s">
        <v>570</v>
      </c>
      <c r="P2" s="793"/>
      <c r="Q2" s="794"/>
      <c r="R2" s="792" t="s">
        <v>579</v>
      </c>
      <c r="S2" s="792" t="s">
        <v>589</v>
      </c>
      <c r="W2" s="791" t="s">
        <v>550</v>
      </c>
      <c r="X2" s="792" t="s">
        <v>560</v>
      </c>
      <c r="Y2" s="792" t="s">
        <v>570</v>
      </c>
      <c r="Z2" s="793"/>
      <c r="AA2" s="794"/>
      <c r="AB2" s="792" t="s">
        <v>579</v>
      </c>
      <c r="AC2" s="792" t="s">
        <v>589</v>
      </c>
      <c r="AG2" s="791" t="s">
        <v>550</v>
      </c>
      <c r="AH2" s="792" t="s">
        <v>560</v>
      </c>
      <c r="AI2" s="792" t="s">
        <v>570</v>
      </c>
      <c r="AJ2" s="792"/>
      <c r="AK2" s="791"/>
      <c r="AL2" s="792" t="s">
        <v>579</v>
      </c>
      <c r="AM2" s="792" t="s">
        <v>589</v>
      </c>
    </row>
    <row r="3" spans="1:41" ht="30.6" customHeight="1" x14ac:dyDescent="0.15">
      <c r="A3" s="825" t="s">
        <v>721</v>
      </c>
      <c r="B3" s="851" t="s">
        <v>239</v>
      </c>
      <c r="D3" s="851" t="s">
        <v>239</v>
      </c>
      <c r="J3" s="796" t="s">
        <v>277</v>
      </c>
      <c r="L3" s="825" t="s">
        <v>721</v>
      </c>
      <c r="O3" s="788" t="s">
        <v>239</v>
      </c>
      <c r="T3" s="788" t="s">
        <v>277</v>
      </c>
      <c r="V3" s="774" t="s">
        <v>722</v>
      </c>
      <c r="X3" s="788" t="s">
        <v>239</v>
      </c>
      <c r="Y3" s="788" t="s">
        <v>239</v>
      </c>
      <c r="AC3" s="788" t="s">
        <v>239</v>
      </c>
      <c r="AD3" s="788" t="s">
        <v>277</v>
      </c>
      <c r="AF3" s="778" t="s">
        <v>274</v>
      </c>
      <c r="AH3" s="788" t="s">
        <v>246</v>
      </c>
      <c r="AI3" s="788" t="s">
        <v>246</v>
      </c>
      <c r="AM3" s="788" t="s">
        <v>239</v>
      </c>
      <c r="AO3" s="854" t="s">
        <v>273</v>
      </c>
    </row>
    <row r="4" spans="1:41" ht="27" x14ac:dyDescent="0.15">
      <c r="A4" s="771" t="s">
        <v>728</v>
      </c>
      <c r="D4" s="851" t="s">
        <v>239</v>
      </c>
      <c r="J4" s="796" t="s">
        <v>277</v>
      </c>
      <c r="L4" s="771" t="s">
        <v>728</v>
      </c>
      <c r="O4" s="788" t="s">
        <v>239</v>
      </c>
      <c r="T4" s="788" t="s">
        <v>277</v>
      </c>
      <c r="V4" s="772" t="s">
        <v>729</v>
      </c>
      <c r="X4" s="788" t="s">
        <v>246</v>
      </c>
      <c r="Y4" s="788" t="s">
        <v>246</v>
      </c>
      <c r="AC4" s="788" t="s">
        <v>246</v>
      </c>
      <c r="AD4" s="788" t="s">
        <v>277</v>
      </c>
      <c r="AF4" s="777" t="s">
        <v>275</v>
      </c>
      <c r="AH4" s="788" t="s">
        <v>246</v>
      </c>
      <c r="AI4" s="788" t="s">
        <v>246</v>
      </c>
      <c r="AO4" s="854" t="s">
        <v>273</v>
      </c>
    </row>
    <row r="5" spans="1:41" ht="27" x14ac:dyDescent="0.15">
      <c r="A5" s="825" t="s">
        <v>735</v>
      </c>
      <c r="C5" s="851" t="s">
        <v>239</v>
      </c>
      <c r="D5" s="851" t="s">
        <v>239</v>
      </c>
      <c r="J5" s="796" t="s">
        <v>277</v>
      </c>
      <c r="L5" s="771" t="s">
        <v>736</v>
      </c>
      <c r="O5" s="788" t="s">
        <v>239</v>
      </c>
      <c r="T5" s="788" t="s">
        <v>277</v>
      </c>
      <c r="V5" s="852" t="s">
        <v>737</v>
      </c>
      <c r="Y5" s="788" t="s">
        <v>246</v>
      </c>
      <c r="AC5" s="788" t="s">
        <v>239</v>
      </c>
      <c r="AD5" s="788" t="s">
        <v>273</v>
      </c>
      <c r="AF5" s="777" t="s">
        <v>843</v>
      </c>
      <c r="AH5" s="788" t="s">
        <v>246</v>
      </c>
      <c r="AI5" s="788" t="s">
        <v>246</v>
      </c>
      <c r="AL5" s="788" t="s">
        <v>246</v>
      </c>
      <c r="AO5" s="854" t="s">
        <v>277</v>
      </c>
    </row>
    <row r="6" spans="1:41" ht="58.5" customHeight="1" x14ac:dyDescent="0.15">
      <c r="A6" s="843" t="s">
        <v>743</v>
      </c>
      <c r="D6" s="851" t="s">
        <v>246</v>
      </c>
      <c r="J6" s="796" t="s">
        <v>273</v>
      </c>
      <c r="L6" s="771" t="s">
        <v>744</v>
      </c>
      <c r="N6" s="788" t="s">
        <v>246</v>
      </c>
      <c r="O6" s="788" t="s">
        <v>246</v>
      </c>
      <c r="T6" s="788" t="s">
        <v>273</v>
      </c>
      <c r="V6" s="772" t="s">
        <v>745</v>
      </c>
      <c r="X6" s="788" t="s">
        <v>246</v>
      </c>
      <c r="Y6" s="788" t="s">
        <v>246</v>
      </c>
      <c r="AD6" s="788" t="s">
        <v>273</v>
      </c>
      <c r="AF6" s="778" t="s">
        <v>278</v>
      </c>
      <c r="AL6" s="788" t="s">
        <v>239</v>
      </c>
      <c r="AO6" s="854" t="s">
        <v>273</v>
      </c>
    </row>
    <row r="7" spans="1:41" ht="45" x14ac:dyDescent="0.15">
      <c r="A7" s="825" t="s">
        <v>751</v>
      </c>
      <c r="C7" s="851" t="s">
        <v>239</v>
      </c>
      <c r="D7" s="788" t="s">
        <v>239</v>
      </c>
      <c r="G7" s="788" t="s">
        <v>239</v>
      </c>
      <c r="J7" s="796" t="s">
        <v>277</v>
      </c>
      <c r="L7" s="825" t="s">
        <v>751</v>
      </c>
      <c r="N7" s="788" t="s">
        <v>239</v>
      </c>
      <c r="O7" s="788" t="s">
        <v>239</v>
      </c>
      <c r="R7" s="788" t="s">
        <v>239</v>
      </c>
      <c r="T7" s="788" t="s">
        <v>277</v>
      </c>
      <c r="V7" s="784"/>
      <c r="AF7" s="779" t="s">
        <v>279</v>
      </c>
      <c r="AG7" s="788" t="s">
        <v>246</v>
      </c>
      <c r="AH7" s="788" t="s">
        <v>246</v>
      </c>
      <c r="AI7" s="788" t="s">
        <v>246</v>
      </c>
      <c r="AO7" s="855" t="s">
        <v>271</v>
      </c>
    </row>
    <row r="8" spans="1:41" ht="27" x14ac:dyDescent="0.25">
      <c r="A8" s="843" t="s">
        <v>757</v>
      </c>
      <c r="D8" s="851" t="s">
        <v>246</v>
      </c>
      <c r="J8" s="796" t="s">
        <v>273</v>
      </c>
      <c r="L8" s="826" t="s">
        <v>758</v>
      </c>
      <c r="N8" s="788" t="s">
        <v>246</v>
      </c>
      <c r="O8" s="788" t="s">
        <v>246</v>
      </c>
      <c r="T8" s="788" t="s">
        <v>273</v>
      </c>
      <c r="V8" s="784"/>
    </row>
    <row r="9" spans="1:41" ht="18" x14ac:dyDescent="0.15">
      <c r="A9" s="771" t="s">
        <v>764</v>
      </c>
      <c r="C9" s="851" t="s">
        <v>246</v>
      </c>
      <c r="D9" s="851" t="s">
        <v>246</v>
      </c>
      <c r="J9" s="796" t="s">
        <v>273</v>
      </c>
      <c r="L9" s="792"/>
      <c r="V9" s="792"/>
    </row>
    <row r="10" spans="1:41" ht="26.45" customHeight="1" x14ac:dyDescent="0.25">
      <c r="A10" s="826" t="s">
        <v>758</v>
      </c>
      <c r="C10" s="851" t="s">
        <v>239</v>
      </c>
      <c r="J10" s="796" t="s">
        <v>273</v>
      </c>
    </row>
    <row r="11" spans="1:41" ht="30" customHeight="1" x14ac:dyDescent="0.25">
      <c r="J11" s="796"/>
    </row>
    <row r="12" spans="1:41" x14ac:dyDescent="0.25">
      <c r="A12" s="792"/>
      <c r="J12" s="796"/>
    </row>
    <row r="17" spans="1:41" x14ac:dyDescent="0.25">
      <c r="A17" s="787" t="s">
        <v>844</v>
      </c>
      <c r="M17" s="787" t="s">
        <v>845</v>
      </c>
      <c r="W17" s="787" t="s">
        <v>846</v>
      </c>
      <c r="AG17" s="790" t="s">
        <v>829</v>
      </c>
    </row>
    <row r="18" spans="1:41" ht="54" x14ac:dyDescent="0.25">
      <c r="B18" s="792" t="s">
        <v>634</v>
      </c>
      <c r="C18" s="792" t="s">
        <v>640</v>
      </c>
      <c r="D18" s="791" t="s">
        <v>650</v>
      </c>
      <c r="E18" s="792" t="s">
        <v>658</v>
      </c>
      <c r="F18" s="792" t="s">
        <v>663</v>
      </c>
      <c r="G18" s="792" t="s">
        <v>579</v>
      </c>
      <c r="H18" s="792" t="s">
        <v>589</v>
      </c>
      <c r="M18" s="792" t="s">
        <v>634</v>
      </c>
      <c r="N18" s="792" t="s">
        <v>640</v>
      </c>
      <c r="O18" s="791" t="s">
        <v>650</v>
      </c>
      <c r="P18" s="792" t="s">
        <v>658</v>
      </c>
      <c r="Q18" s="792" t="s">
        <v>663</v>
      </c>
      <c r="R18" s="792" t="s">
        <v>579</v>
      </c>
      <c r="S18" s="792" t="s">
        <v>589</v>
      </c>
      <c r="W18" s="792" t="s">
        <v>634</v>
      </c>
      <c r="X18" s="792" t="s">
        <v>640</v>
      </c>
      <c r="Y18" s="791" t="s">
        <v>650</v>
      </c>
      <c r="Z18" s="792" t="s">
        <v>658</v>
      </c>
      <c r="AA18" s="792" t="s">
        <v>663</v>
      </c>
      <c r="AB18" s="792" t="s">
        <v>579</v>
      </c>
      <c r="AC18" s="792" t="s">
        <v>589</v>
      </c>
      <c r="AG18" s="792" t="s">
        <v>634</v>
      </c>
      <c r="AH18" s="792" t="s">
        <v>640</v>
      </c>
      <c r="AI18" s="791" t="s">
        <v>650</v>
      </c>
      <c r="AJ18" s="792" t="s">
        <v>658</v>
      </c>
      <c r="AK18" s="792" t="s">
        <v>663</v>
      </c>
      <c r="AL18" s="792" t="s">
        <v>579</v>
      </c>
      <c r="AM18" s="792" t="s">
        <v>589</v>
      </c>
    </row>
    <row r="19" spans="1:41" ht="35.1" customHeight="1" x14ac:dyDescent="0.15">
      <c r="A19" s="849" t="s">
        <v>721</v>
      </c>
      <c r="B19" s="834"/>
      <c r="C19" s="834" t="s">
        <v>239</v>
      </c>
      <c r="D19" s="851" t="s">
        <v>239</v>
      </c>
      <c r="E19" s="851" t="s">
        <v>239</v>
      </c>
      <c r="F19" s="834"/>
      <c r="G19" s="834"/>
      <c r="H19" s="834"/>
      <c r="J19" s="833" t="s">
        <v>277</v>
      </c>
      <c r="L19" s="819" t="s">
        <v>721</v>
      </c>
      <c r="M19" s="834"/>
      <c r="N19" s="834"/>
      <c r="O19" s="834"/>
      <c r="P19" s="834"/>
      <c r="Q19" s="834"/>
      <c r="R19" s="834"/>
      <c r="S19" s="834"/>
      <c r="T19" s="833" t="s">
        <v>277</v>
      </c>
      <c r="U19" s="833"/>
      <c r="V19" s="819" t="s">
        <v>722</v>
      </c>
      <c r="W19" s="834" t="s">
        <v>239</v>
      </c>
      <c r="X19" s="834" t="s">
        <v>239</v>
      </c>
      <c r="Y19" s="834"/>
      <c r="Z19" s="834"/>
      <c r="AA19" s="834"/>
      <c r="AB19" s="834"/>
      <c r="AC19" s="834" t="s">
        <v>239</v>
      </c>
      <c r="AD19" s="833" t="s">
        <v>277</v>
      </c>
      <c r="AE19" s="833"/>
      <c r="AF19" s="831" t="s">
        <v>274</v>
      </c>
      <c r="AG19" s="788" t="s">
        <v>246</v>
      </c>
      <c r="AH19" s="788" t="s">
        <v>246</v>
      </c>
      <c r="AI19" s="836"/>
      <c r="AJ19" s="836"/>
      <c r="AK19" s="836"/>
      <c r="AL19" s="836"/>
      <c r="AM19" s="836"/>
      <c r="AO19" s="854" t="s">
        <v>273</v>
      </c>
    </row>
    <row r="20" spans="1:41" ht="35.1" customHeight="1" x14ac:dyDescent="0.15">
      <c r="A20" s="771" t="s">
        <v>728</v>
      </c>
      <c r="B20" s="834"/>
      <c r="C20" s="851" t="s">
        <v>246</v>
      </c>
      <c r="D20" s="851" t="s">
        <v>246</v>
      </c>
      <c r="E20" s="851" t="s">
        <v>246</v>
      </c>
      <c r="F20" s="834"/>
      <c r="G20" s="834"/>
      <c r="H20" s="834"/>
      <c r="J20" s="833" t="s">
        <v>273</v>
      </c>
      <c r="L20" s="771" t="s">
        <v>728</v>
      </c>
      <c r="M20" s="834"/>
      <c r="N20" s="834"/>
      <c r="O20" s="834"/>
      <c r="P20" s="834"/>
      <c r="Q20" s="834"/>
      <c r="R20" s="834"/>
      <c r="S20" s="834"/>
      <c r="T20" s="833" t="s">
        <v>273</v>
      </c>
      <c r="U20" s="833"/>
      <c r="V20" s="771" t="s">
        <v>729</v>
      </c>
      <c r="W20" s="834" t="s">
        <v>246</v>
      </c>
      <c r="X20" s="834" t="s">
        <v>246</v>
      </c>
      <c r="Y20" s="834"/>
      <c r="Z20" s="834"/>
      <c r="AA20" s="834" t="s">
        <v>246</v>
      </c>
      <c r="AB20" s="834"/>
      <c r="AC20" s="834"/>
      <c r="AD20" s="833" t="s">
        <v>277</v>
      </c>
      <c r="AE20" s="833"/>
      <c r="AF20" s="830" t="s">
        <v>275</v>
      </c>
      <c r="AG20" s="788" t="s">
        <v>246</v>
      </c>
      <c r="AH20" s="788" t="s">
        <v>246</v>
      </c>
      <c r="AI20" s="836"/>
      <c r="AJ20" s="836"/>
      <c r="AK20" s="836"/>
      <c r="AL20" s="836" t="s">
        <v>239</v>
      </c>
      <c r="AM20" s="836"/>
      <c r="AO20" s="854" t="s">
        <v>273</v>
      </c>
    </row>
    <row r="21" spans="1:41" ht="39.6" customHeight="1" x14ac:dyDescent="0.15">
      <c r="A21" s="819" t="s">
        <v>735</v>
      </c>
      <c r="B21" s="851" t="s">
        <v>246</v>
      </c>
      <c r="C21" s="851" t="s">
        <v>246</v>
      </c>
      <c r="D21" s="834"/>
      <c r="E21" s="834"/>
      <c r="F21" s="834"/>
      <c r="G21" s="834"/>
      <c r="H21" s="834"/>
      <c r="J21" s="833" t="s">
        <v>273</v>
      </c>
      <c r="L21" s="771" t="s">
        <v>781</v>
      </c>
      <c r="M21" s="834"/>
      <c r="N21" s="834"/>
      <c r="O21" s="834"/>
      <c r="P21" s="834"/>
      <c r="Q21" s="834"/>
      <c r="R21" s="834"/>
      <c r="S21" s="834"/>
      <c r="T21" s="833" t="s">
        <v>277</v>
      </c>
      <c r="U21" s="833"/>
      <c r="V21" s="847" t="s">
        <v>737</v>
      </c>
      <c r="W21" s="834"/>
      <c r="X21" s="834" t="s">
        <v>246</v>
      </c>
      <c r="Y21" s="834"/>
      <c r="Z21" s="834"/>
      <c r="AA21" s="834"/>
      <c r="AB21" s="834"/>
      <c r="AC21" s="834" t="s">
        <v>239</v>
      </c>
      <c r="AD21" s="833" t="s">
        <v>273</v>
      </c>
      <c r="AE21" s="833"/>
      <c r="AF21" s="830" t="s">
        <v>843</v>
      </c>
      <c r="AI21" s="836"/>
      <c r="AJ21" s="836"/>
      <c r="AK21" s="836"/>
      <c r="AL21" s="836" t="s">
        <v>239</v>
      </c>
      <c r="AM21" s="836"/>
      <c r="AO21" s="854" t="s">
        <v>277</v>
      </c>
    </row>
    <row r="22" spans="1:41" ht="51" customHeight="1" x14ac:dyDescent="0.15">
      <c r="A22" s="843" t="s">
        <v>743</v>
      </c>
      <c r="B22" s="834"/>
      <c r="C22" s="851" t="s">
        <v>246</v>
      </c>
      <c r="D22" s="851" t="s">
        <v>246</v>
      </c>
      <c r="E22" s="834"/>
      <c r="F22" s="834"/>
      <c r="G22" s="834"/>
      <c r="H22" s="834"/>
      <c r="J22" s="833" t="s">
        <v>273</v>
      </c>
      <c r="L22" s="771" t="s">
        <v>784</v>
      </c>
      <c r="M22" s="834"/>
      <c r="N22" s="834"/>
      <c r="O22" s="834"/>
      <c r="P22" s="834"/>
      <c r="Q22" s="834"/>
      <c r="R22" s="834"/>
      <c r="S22" s="834"/>
      <c r="T22" s="833" t="s">
        <v>277</v>
      </c>
      <c r="U22" s="833"/>
      <c r="V22" s="771" t="s">
        <v>745</v>
      </c>
      <c r="W22" s="853" t="s">
        <v>246</v>
      </c>
      <c r="X22" s="853" t="s">
        <v>246</v>
      </c>
      <c r="Y22" s="834"/>
      <c r="Z22" s="834"/>
      <c r="AA22" s="834"/>
      <c r="AB22" s="834"/>
      <c r="AC22" s="834"/>
      <c r="AD22" s="788" t="s">
        <v>273</v>
      </c>
      <c r="AE22" s="833"/>
      <c r="AF22" s="831" t="s">
        <v>278</v>
      </c>
      <c r="AG22" s="788" t="s">
        <v>246</v>
      </c>
      <c r="AH22" s="788" t="s">
        <v>246</v>
      </c>
      <c r="AI22" s="788" t="s">
        <v>246</v>
      </c>
      <c r="AJ22" s="788" t="s">
        <v>246</v>
      </c>
      <c r="AK22" s="788" t="s">
        <v>246</v>
      </c>
      <c r="AL22" s="836"/>
      <c r="AM22" s="839"/>
      <c r="AO22" s="854" t="s">
        <v>273</v>
      </c>
    </row>
    <row r="23" spans="1:41" ht="46.5" customHeight="1" x14ac:dyDescent="0.15">
      <c r="A23" s="819" t="s">
        <v>751</v>
      </c>
      <c r="B23" s="853" t="s">
        <v>239</v>
      </c>
      <c r="C23" s="853" t="s">
        <v>239</v>
      </c>
      <c r="D23" s="834"/>
      <c r="E23" s="834"/>
      <c r="F23" s="834"/>
      <c r="G23" s="853" t="s">
        <v>239</v>
      </c>
      <c r="H23" s="834"/>
      <c r="J23" s="833" t="s">
        <v>277</v>
      </c>
      <c r="L23" s="771" t="s">
        <v>744</v>
      </c>
      <c r="M23" s="834"/>
      <c r="N23" s="834"/>
      <c r="O23" s="840"/>
      <c r="P23" s="840"/>
      <c r="Q23" s="840"/>
      <c r="R23" s="834"/>
      <c r="S23" s="834"/>
      <c r="T23" s="833" t="s">
        <v>273</v>
      </c>
      <c r="U23" s="833"/>
      <c r="V23" s="792"/>
      <c r="W23" s="834"/>
      <c r="X23" s="834"/>
      <c r="Y23" s="840"/>
      <c r="Z23" s="840"/>
      <c r="AA23" s="840"/>
      <c r="AB23" s="834"/>
      <c r="AC23" s="834"/>
      <c r="AD23" s="833"/>
      <c r="AE23" s="833"/>
      <c r="AF23" s="832" t="s">
        <v>279</v>
      </c>
      <c r="AG23" s="788" t="s">
        <v>239</v>
      </c>
      <c r="AH23" s="788" t="s">
        <v>239</v>
      </c>
      <c r="AI23" s="788" t="s">
        <v>239</v>
      </c>
      <c r="AJ23" s="788" t="s">
        <v>239</v>
      </c>
      <c r="AK23" s="788" t="s">
        <v>239</v>
      </c>
      <c r="AO23" s="855" t="s">
        <v>271</v>
      </c>
    </row>
    <row r="24" spans="1:41" ht="35.1" customHeight="1" x14ac:dyDescent="0.15">
      <c r="A24" s="843" t="s">
        <v>757</v>
      </c>
      <c r="B24" s="853" t="s">
        <v>246</v>
      </c>
      <c r="C24" s="853" t="s">
        <v>246</v>
      </c>
      <c r="D24" s="834"/>
      <c r="E24" s="834"/>
      <c r="F24" s="834"/>
      <c r="G24" s="834"/>
      <c r="H24" s="834"/>
      <c r="J24" s="833" t="s">
        <v>273</v>
      </c>
      <c r="L24" s="819" t="s">
        <v>751</v>
      </c>
      <c r="M24" s="834"/>
      <c r="N24" s="834"/>
      <c r="O24" s="834"/>
      <c r="P24" s="834"/>
      <c r="Q24" s="840"/>
      <c r="R24" s="834"/>
      <c r="S24" s="834"/>
      <c r="T24" s="833" t="s">
        <v>277</v>
      </c>
      <c r="U24" s="833"/>
      <c r="V24" s="792"/>
      <c r="W24" s="834"/>
      <c r="X24" s="834"/>
      <c r="Y24" s="834"/>
      <c r="Z24" s="834"/>
      <c r="AA24" s="840"/>
      <c r="AB24" s="834"/>
      <c r="AC24" s="834"/>
      <c r="AD24" s="833"/>
      <c r="AE24" s="833"/>
      <c r="AF24" s="859"/>
      <c r="AG24" s="834"/>
      <c r="AH24" s="834"/>
      <c r="AI24" s="834"/>
      <c r="AJ24" s="834"/>
      <c r="AK24" s="834"/>
      <c r="AL24" s="838"/>
      <c r="AM24" s="838"/>
      <c r="AO24" s="841"/>
    </row>
    <row r="25" spans="1:41" ht="35.1" customHeight="1" x14ac:dyDescent="0.15">
      <c r="A25" s="771" t="s">
        <v>790</v>
      </c>
      <c r="B25" s="834"/>
      <c r="C25" s="853" t="s">
        <v>246</v>
      </c>
      <c r="D25" s="834"/>
      <c r="E25" s="834"/>
      <c r="F25" s="834"/>
      <c r="G25" s="834"/>
      <c r="H25" s="834"/>
      <c r="J25" s="833" t="s">
        <v>273</v>
      </c>
      <c r="L25" s="858" t="s">
        <v>758</v>
      </c>
      <c r="M25" s="834"/>
      <c r="N25" s="834"/>
      <c r="O25" s="834"/>
      <c r="P25" s="834"/>
      <c r="Q25" s="840"/>
      <c r="R25" s="834"/>
      <c r="S25" s="834"/>
      <c r="T25" s="833" t="s">
        <v>273</v>
      </c>
      <c r="U25" s="833"/>
      <c r="V25" s="810"/>
      <c r="W25" s="834"/>
      <c r="X25" s="834"/>
      <c r="Y25" s="834"/>
      <c r="Z25" s="834"/>
      <c r="AA25" s="840"/>
      <c r="AB25" s="834"/>
      <c r="AC25" s="834"/>
      <c r="AD25" s="833"/>
      <c r="AE25" s="833"/>
      <c r="AF25" s="835"/>
      <c r="AO25" s="837"/>
    </row>
    <row r="26" spans="1:41" ht="35.1" customHeight="1" x14ac:dyDescent="0.15">
      <c r="A26" s="771" t="s">
        <v>764</v>
      </c>
      <c r="B26" s="853" t="s">
        <v>246</v>
      </c>
      <c r="C26" s="853" t="s">
        <v>246</v>
      </c>
      <c r="D26" s="834"/>
      <c r="E26" s="834"/>
      <c r="F26" s="834"/>
      <c r="G26" s="834"/>
      <c r="H26" s="834"/>
      <c r="J26" s="833" t="s">
        <v>273</v>
      </c>
      <c r="L26" s="772" t="s">
        <v>793</v>
      </c>
      <c r="T26" s="833" t="s">
        <v>838</v>
      </c>
      <c r="AF26" s="784"/>
      <c r="AO26" s="841"/>
    </row>
    <row r="27" spans="1:41" ht="35.1" customHeight="1" x14ac:dyDescent="0.25">
      <c r="A27" s="856" t="s">
        <v>758</v>
      </c>
      <c r="B27" s="853" t="s">
        <v>239</v>
      </c>
      <c r="C27" s="853" t="s">
        <v>239</v>
      </c>
      <c r="D27" s="834"/>
      <c r="E27" s="834"/>
      <c r="F27" s="834"/>
      <c r="G27" s="853" t="s">
        <v>239</v>
      </c>
      <c r="H27" s="834"/>
      <c r="J27" s="833" t="s">
        <v>277</v>
      </c>
    </row>
    <row r="28" spans="1:41" ht="35.1" customHeight="1" x14ac:dyDescent="0.15">
      <c r="A28" s="771" t="s">
        <v>847</v>
      </c>
      <c r="B28" s="853" t="s">
        <v>239</v>
      </c>
      <c r="C28" s="853" t="s">
        <v>239</v>
      </c>
      <c r="D28" s="834"/>
      <c r="E28" s="834"/>
      <c r="F28" s="834"/>
      <c r="G28" s="834"/>
      <c r="H28" s="834"/>
      <c r="J28" s="833" t="s">
        <v>277</v>
      </c>
    </row>
    <row r="29" spans="1:41" ht="33.6" customHeight="1" x14ac:dyDescent="0.15">
      <c r="A29" s="771" t="s">
        <v>848</v>
      </c>
      <c r="B29" s="853" t="s">
        <v>246</v>
      </c>
      <c r="J29" s="788" t="s">
        <v>277</v>
      </c>
    </row>
    <row r="30" spans="1:41" ht="18.95" customHeight="1" x14ac:dyDescent="0.25">
      <c r="A30" s="787" t="s">
        <v>849</v>
      </c>
      <c r="L30" s="787" t="s">
        <v>850</v>
      </c>
      <c r="V30" s="787" t="s">
        <v>851</v>
      </c>
    </row>
    <row r="31" spans="1:41" ht="30.6" customHeight="1" x14ac:dyDescent="0.25">
      <c r="B31" s="811" t="s">
        <v>598</v>
      </c>
      <c r="C31" s="811" t="s">
        <v>605</v>
      </c>
      <c r="D31" s="811"/>
      <c r="E31" s="811" t="s">
        <v>613</v>
      </c>
      <c r="F31" s="842"/>
      <c r="G31" s="811" t="s">
        <v>579</v>
      </c>
      <c r="H31" s="787" t="s">
        <v>589</v>
      </c>
      <c r="M31" s="811" t="s">
        <v>598</v>
      </c>
      <c r="N31" s="811" t="s">
        <v>605</v>
      </c>
      <c r="O31" s="811"/>
      <c r="P31" s="811" t="s">
        <v>613</v>
      </c>
      <c r="Q31" s="842"/>
      <c r="R31" s="811" t="s">
        <v>579</v>
      </c>
      <c r="S31" s="811" t="s">
        <v>589</v>
      </c>
      <c r="W31" s="811" t="s">
        <v>598</v>
      </c>
      <c r="X31" s="811" t="s">
        <v>605</v>
      </c>
      <c r="Y31" s="811"/>
      <c r="Z31" s="811" t="s">
        <v>613</v>
      </c>
      <c r="AA31" s="842"/>
      <c r="AB31" s="811" t="s">
        <v>579</v>
      </c>
      <c r="AC31" s="811" t="s">
        <v>589</v>
      </c>
      <c r="AG31" s="811" t="s">
        <v>598</v>
      </c>
      <c r="AH31" s="811" t="s">
        <v>605</v>
      </c>
      <c r="AI31" s="811"/>
      <c r="AJ31" s="811" t="s">
        <v>613</v>
      </c>
      <c r="AK31" s="842"/>
      <c r="AL31" s="811" t="s">
        <v>579</v>
      </c>
      <c r="AM31" s="811" t="s">
        <v>589</v>
      </c>
    </row>
    <row r="32" spans="1:41" ht="36" x14ac:dyDescent="0.25">
      <c r="A32" s="850" t="s">
        <v>852</v>
      </c>
      <c r="C32" s="834" t="s">
        <v>246</v>
      </c>
      <c r="J32" s="833" t="s">
        <v>273</v>
      </c>
      <c r="L32" s="772" t="s">
        <v>744</v>
      </c>
      <c r="T32" s="833" t="s">
        <v>273</v>
      </c>
      <c r="U32" s="833"/>
      <c r="V32" s="766" t="s">
        <v>808</v>
      </c>
      <c r="W32" s="833"/>
      <c r="X32" s="833"/>
      <c r="Y32" s="833"/>
      <c r="Z32" s="833"/>
      <c r="AA32" s="833"/>
      <c r="AB32" s="833"/>
      <c r="AC32" s="833"/>
      <c r="AD32" s="833" t="s">
        <v>277</v>
      </c>
      <c r="AE32" s="833"/>
      <c r="AF32" s="831" t="s">
        <v>274</v>
      </c>
      <c r="AH32" s="788" t="s">
        <v>246</v>
      </c>
      <c r="AO32" s="854" t="s">
        <v>273</v>
      </c>
    </row>
    <row r="33" spans="1:41" ht="48" x14ac:dyDescent="0.25">
      <c r="A33" s="844"/>
      <c r="B33" s="834"/>
      <c r="E33" s="834"/>
      <c r="J33" s="833"/>
      <c r="L33" s="850" t="s">
        <v>812</v>
      </c>
      <c r="T33" s="833" t="s">
        <v>273</v>
      </c>
      <c r="U33" s="833"/>
      <c r="V33" s="766" t="s">
        <v>811</v>
      </c>
      <c r="W33" s="833"/>
      <c r="X33" s="833"/>
      <c r="Y33" s="833"/>
      <c r="Z33" s="833"/>
      <c r="AA33" s="833"/>
      <c r="AB33" s="833"/>
      <c r="AC33" s="833"/>
      <c r="AD33" s="833" t="s">
        <v>277</v>
      </c>
      <c r="AE33" s="833"/>
      <c r="AF33" s="830" t="s">
        <v>275</v>
      </c>
      <c r="AH33" s="788" t="s">
        <v>246</v>
      </c>
      <c r="AL33" s="788" t="s">
        <v>239</v>
      </c>
      <c r="AO33" s="854" t="s">
        <v>273</v>
      </c>
    </row>
    <row r="34" spans="1:41" ht="60" x14ac:dyDescent="0.25">
      <c r="A34" s="792"/>
      <c r="C34" s="834"/>
      <c r="J34" s="833"/>
      <c r="L34" s="772" t="s">
        <v>853</v>
      </c>
      <c r="T34" s="833" t="s">
        <v>277</v>
      </c>
      <c r="U34" s="833"/>
      <c r="V34" s="766" t="s">
        <v>821</v>
      </c>
      <c r="W34" s="833"/>
      <c r="X34" s="833"/>
      <c r="Y34" s="833"/>
      <c r="Z34" s="833"/>
      <c r="AA34" s="833"/>
      <c r="AB34" s="833"/>
      <c r="AC34" s="833"/>
      <c r="AD34" s="788" t="s">
        <v>273</v>
      </c>
      <c r="AE34" s="833"/>
      <c r="AF34" s="830" t="s">
        <v>854</v>
      </c>
      <c r="AL34" s="788" t="s">
        <v>239</v>
      </c>
      <c r="AO34" s="854" t="s">
        <v>277</v>
      </c>
    </row>
    <row r="35" spans="1:41" ht="96" x14ac:dyDescent="0.25">
      <c r="L35" s="792"/>
      <c r="T35" s="833"/>
      <c r="U35" s="833"/>
      <c r="V35" s="25" t="s">
        <v>855</v>
      </c>
      <c r="W35" s="833"/>
      <c r="X35" s="833"/>
      <c r="Y35" s="833"/>
      <c r="Z35" s="833"/>
      <c r="AA35" s="833"/>
      <c r="AB35" s="833"/>
      <c r="AC35" s="833"/>
      <c r="AD35" s="833"/>
      <c r="AE35" s="833"/>
      <c r="AF35" s="831" t="s">
        <v>278</v>
      </c>
      <c r="AG35" s="788" t="s">
        <v>246</v>
      </c>
      <c r="AH35" s="788" t="s">
        <v>246</v>
      </c>
      <c r="AJ35" s="788" t="s">
        <v>246</v>
      </c>
      <c r="AO35" s="854" t="s">
        <v>273</v>
      </c>
    </row>
    <row r="36" spans="1:41" ht="45" x14ac:dyDescent="0.25">
      <c r="L36" s="792"/>
      <c r="T36" s="833"/>
      <c r="U36" s="833"/>
      <c r="V36" s="833"/>
      <c r="W36" s="833"/>
      <c r="X36" s="833"/>
      <c r="Y36" s="833"/>
      <c r="Z36" s="833"/>
      <c r="AA36" s="833"/>
      <c r="AB36" s="833"/>
      <c r="AC36" s="833"/>
      <c r="AD36" s="833"/>
      <c r="AE36" s="833"/>
      <c r="AF36" s="832" t="s">
        <v>279</v>
      </c>
      <c r="AG36" s="788" t="s">
        <v>239</v>
      </c>
      <c r="AH36" s="788" t="s">
        <v>239</v>
      </c>
      <c r="AJ36" s="788" t="s">
        <v>239</v>
      </c>
      <c r="AO36" s="855" t="s">
        <v>271</v>
      </c>
    </row>
    <row r="37" spans="1:41" x14ac:dyDescent="0.25">
      <c r="L37" s="792"/>
      <c r="T37" s="833"/>
      <c r="U37" s="833"/>
      <c r="V37" s="833"/>
      <c r="W37" s="833"/>
      <c r="X37" s="833"/>
      <c r="Y37" s="833"/>
      <c r="Z37" s="833"/>
      <c r="AA37" s="833"/>
      <c r="AB37" s="833"/>
      <c r="AC37" s="833"/>
      <c r="AD37" s="833"/>
      <c r="AE37" s="833"/>
    </row>
    <row r="38" spans="1:41" x14ac:dyDescent="0.25">
      <c r="L38" s="792"/>
      <c r="T38" s="833"/>
      <c r="U38" s="833"/>
      <c r="V38" s="833"/>
      <c r="W38" s="833"/>
      <c r="X38" s="833"/>
      <c r="Y38" s="833"/>
      <c r="Z38" s="833"/>
      <c r="AA38" s="833"/>
      <c r="AB38" s="833"/>
      <c r="AC38" s="833"/>
      <c r="AD38" s="833"/>
      <c r="AE38" s="833"/>
    </row>
    <row r="39" spans="1:41" x14ac:dyDescent="0.25">
      <c r="L39" s="792"/>
      <c r="T39" s="833"/>
      <c r="U39" s="833"/>
      <c r="V39" s="833"/>
      <c r="W39" s="833"/>
      <c r="X39" s="833"/>
      <c r="Y39" s="833"/>
      <c r="Z39" s="833"/>
      <c r="AA39" s="833"/>
      <c r="AB39" s="833"/>
      <c r="AC39" s="833"/>
      <c r="AD39" s="833"/>
      <c r="AE39" s="833"/>
    </row>
    <row r="40" spans="1:41" x14ac:dyDescent="0.25">
      <c r="L40" s="792"/>
      <c r="T40" s="833"/>
      <c r="U40" s="833"/>
      <c r="V40" s="833"/>
      <c r="W40" s="833"/>
      <c r="X40" s="833"/>
      <c r="Y40" s="833"/>
      <c r="Z40" s="833"/>
      <c r="AA40" s="833"/>
      <c r="AB40" s="833"/>
      <c r="AC40" s="833"/>
      <c r="AD40" s="833"/>
      <c r="AE40" s="833"/>
    </row>
    <row r="49" spans="2:5" x14ac:dyDescent="0.25">
      <c r="C49" s="791"/>
      <c r="D49" s="792"/>
      <c r="E49" s="792"/>
    </row>
    <row r="50" spans="2:5" ht="24.95" customHeight="1" x14ac:dyDescent="0.25">
      <c r="B50" s="784"/>
    </row>
    <row r="51" spans="2:5" ht="24.95" customHeight="1" x14ac:dyDescent="0.25">
      <c r="B51" s="784"/>
    </row>
    <row r="52" spans="2:5" ht="24.95" customHeight="1" x14ac:dyDescent="0.25">
      <c r="B52" s="784"/>
    </row>
    <row r="53" spans="2:5" ht="24.95" customHeight="1" x14ac:dyDescent="0.25">
      <c r="B53" s="784"/>
    </row>
    <row r="54" spans="2:5" ht="24.95" customHeight="1" x14ac:dyDescent="0.25">
      <c r="B54" s="784"/>
    </row>
    <row r="55" spans="2:5" ht="24.95" customHeight="1" x14ac:dyDescent="0.25">
      <c r="B55" s="784"/>
    </row>
    <row r="56" spans="2:5" ht="24.95" customHeight="1" x14ac:dyDescent="0.25">
      <c r="B56" s="784"/>
    </row>
    <row r="57" spans="2:5" ht="24.95" customHeight="1" x14ac:dyDescent="0.25">
      <c r="B57" s="784"/>
    </row>
    <row r="58" spans="2:5" ht="24.95" customHeight="1" x14ac:dyDescent="0.25">
      <c r="B58" s="784"/>
    </row>
    <row r="59" spans="2:5" ht="24.95" customHeight="1" x14ac:dyDescent="0.25">
      <c r="B59" s="792"/>
    </row>
  </sheetData>
  <sheetProtection algorithmName="SHA-512" hashValue="lU4Os04A0G2+7ciMBUNrFJdZDqLLZxX4AaxlY6HSeaYM1KB1sc455ddd5VaQxktmQIq8MNypcisftrAT7/KcEg==" saltValue="nOtPb3Q2Lmrm8ooGHHfUbA==" spinCount="100000" sheet="1" objects="1" scenarios="1"/>
  <conditionalFormatting sqref="B29">
    <cfRule type="cellIs" dxfId="35" priority="2" operator="equal">
      <formula>0</formula>
    </cfRule>
  </conditionalFormatting>
  <conditionalFormatting sqref="B33">
    <cfRule type="cellIs" dxfId="34" priority="13" operator="equal">
      <formula>0</formula>
    </cfRule>
  </conditionalFormatting>
  <conditionalFormatting sqref="B19:C19 F19:H20 B20 D21:H21 B22 E22:H22 B23:H28">
    <cfRule type="cellIs" dxfId="33" priority="34" operator="equal">
      <formula>0</formula>
    </cfRule>
  </conditionalFormatting>
  <conditionalFormatting sqref="C32">
    <cfRule type="cellIs" dxfId="32" priority="14" operator="equal">
      <formula>0</formula>
    </cfRule>
  </conditionalFormatting>
  <conditionalFormatting sqref="C34">
    <cfRule type="cellIs" dxfId="31" priority="10" operator="equal">
      <formula>0</formula>
    </cfRule>
  </conditionalFormatting>
  <conditionalFormatting sqref="E33">
    <cfRule type="cellIs" dxfId="30" priority="12" operator="equal">
      <formula>0</formula>
    </cfRule>
  </conditionalFormatting>
  <conditionalFormatting sqref="M23:N25">
    <cfRule type="cellIs" dxfId="29" priority="1" operator="equal">
      <formula>0</formula>
    </cfRule>
  </conditionalFormatting>
  <conditionalFormatting sqref="M19:S22">
    <cfRule type="cellIs" dxfId="28" priority="32" operator="equal">
      <formula>0</formula>
    </cfRule>
  </conditionalFormatting>
  <conditionalFormatting sqref="O24:P25">
    <cfRule type="cellIs" dxfId="27" priority="27" operator="equal">
      <formula>0</formula>
    </cfRule>
  </conditionalFormatting>
  <conditionalFormatting sqref="R23:S25">
    <cfRule type="cellIs" dxfId="26" priority="33" operator="equal">
      <formula>0</formula>
    </cfRule>
  </conditionalFormatting>
  <conditionalFormatting sqref="W23:X23 AB23:AC25">
    <cfRule type="cellIs" dxfId="25" priority="9" operator="equal">
      <formula>0</formula>
    </cfRule>
  </conditionalFormatting>
  <conditionalFormatting sqref="W24:Z25">
    <cfRule type="cellIs" dxfId="24" priority="3" operator="equal">
      <formula>0</formula>
    </cfRule>
  </conditionalFormatting>
  <conditionalFormatting sqref="W19:AC22">
    <cfRule type="cellIs" dxfId="23" priority="8" operator="equal">
      <formula>0</formula>
    </cfRule>
  </conditionalFormatting>
  <conditionalFormatting sqref="AG24:AK24">
    <cfRule type="cellIs" dxfId="22" priority="15" operator="equal">
      <formula>0</formula>
    </cfRule>
  </conditionalFormatting>
  <pageMargins left="0.7" right="0.7" top="0.75" bottom="0.75" header="0.3" footer="0.3"/>
  <headerFooter>
    <oddHeader>&amp;C&amp;&amp;"Calibri"&amp;10&amp;K808080 Corporate Use&amp;K808080&amp;1#_x000D_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738FD-A42F-4CAC-9D68-49FB65D532E7}">
  <sheetPr codeName="Φύλλο14"/>
  <dimension ref="A1:AE65"/>
  <sheetViews>
    <sheetView workbookViewId="0"/>
  </sheetViews>
  <sheetFormatPr baseColWidth="10" defaultColWidth="8.7109375" defaultRowHeight="9" x14ac:dyDescent="0.25"/>
  <cols>
    <col min="1" max="1" width="31.140625" style="788" customWidth="1"/>
    <col min="2" max="2" width="20.28515625" style="788" customWidth="1"/>
    <col min="3" max="3" width="17.140625" style="788" customWidth="1"/>
    <col min="4" max="4" width="13.28515625" style="788" customWidth="1"/>
    <col min="5" max="5" width="12.57031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8.7109375" style="788"/>
    <col min="14" max="14" width="17.85546875" style="788" customWidth="1"/>
    <col min="15" max="15" width="12.42578125" style="788" customWidth="1"/>
    <col min="16" max="19" width="8.7109375" style="788"/>
    <col min="20" max="20" width="10.85546875" style="788" customWidth="1"/>
    <col min="21" max="21" width="10.85546875" style="789" customWidth="1"/>
    <col min="22" max="22" width="21.140625" style="788" customWidth="1"/>
    <col min="23" max="29" width="8.7109375" style="788"/>
    <col min="30" max="30" width="5.85546875" style="788" customWidth="1"/>
    <col min="31" max="31" width="16.85546875" style="788" customWidth="1"/>
    <col min="32" max="16384" width="8.7109375" style="788"/>
  </cols>
  <sheetData>
    <row r="1" spans="1:31" x14ac:dyDescent="0.25">
      <c r="A1" s="787" t="s">
        <v>856</v>
      </c>
      <c r="B1" s="787" t="s">
        <v>856</v>
      </c>
      <c r="M1" s="787" t="s">
        <v>857</v>
      </c>
      <c r="W1" s="790" t="s">
        <v>829</v>
      </c>
    </row>
    <row r="2" spans="1:31" ht="45" x14ac:dyDescent="0.25">
      <c r="B2" s="791" t="s">
        <v>550</v>
      </c>
      <c r="C2" s="792" t="s">
        <v>560</v>
      </c>
      <c r="D2" s="792" t="s">
        <v>570</v>
      </c>
      <c r="E2" s="793"/>
      <c r="F2" s="794"/>
      <c r="G2" s="792" t="s">
        <v>579</v>
      </c>
      <c r="H2" s="792" t="s">
        <v>589</v>
      </c>
      <c r="M2" s="791" t="s">
        <v>550</v>
      </c>
      <c r="N2" s="792" t="s">
        <v>560</v>
      </c>
      <c r="O2" s="792" t="s">
        <v>570</v>
      </c>
      <c r="P2" s="793"/>
      <c r="Q2" s="794"/>
      <c r="R2" s="792" t="s">
        <v>579</v>
      </c>
      <c r="S2" s="792" t="s">
        <v>589</v>
      </c>
      <c r="W2" s="791" t="s">
        <v>550</v>
      </c>
      <c r="X2" s="792" t="s">
        <v>560</v>
      </c>
      <c r="Y2" s="792" t="s">
        <v>570</v>
      </c>
      <c r="Z2" s="793"/>
      <c r="AA2" s="794"/>
      <c r="AB2" s="792" t="s">
        <v>579</v>
      </c>
      <c r="AC2" s="792" t="s">
        <v>589</v>
      </c>
    </row>
    <row r="3" spans="1:31" ht="36" x14ac:dyDescent="0.25">
      <c r="A3" s="784" t="s">
        <v>723</v>
      </c>
      <c r="B3" s="788" t="s">
        <v>239</v>
      </c>
      <c r="E3" s="795"/>
      <c r="F3" s="795"/>
      <c r="J3" s="796" t="s">
        <v>277</v>
      </c>
      <c r="L3" s="784" t="s">
        <v>724</v>
      </c>
      <c r="M3" s="788" t="s">
        <v>239</v>
      </c>
      <c r="T3" s="788" t="s">
        <v>277</v>
      </c>
      <c r="V3" s="777" t="s">
        <v>272</v>
      </c>
      <c r="AC3" s="788" t="s">
        <v>239</v>
      </c>
      <c r="AE3" s="788" t="s">
        <v>273</v>
      </c>
    </row>
    <row r="4" spans="1:31" ht="36" x14ac:dyDescent="0.25">
      <c r="A4" s="784" t="s">
        <v>730</v>
      </c>
      <c r="B4" s="788" t="s">
        <v>239</v>
      </c>
      <c r="E4" s="795"/>
      <c r="F4" s="795"/>
      <c r="J4" s="796" t="s">
        <v>277</v>
      </c>
      <c r="L4" s="784" t="s">
        <v>731</v>
      </c>
      <c r="M4" s="788" t="s">
        <v>239</v>
      </c>
      <c r="T4" s="788" t="s">
        <v>277</v>
      </c>
      <c r="V4" s="778" t="s">
        <v>274</v>
      </c>
      <c r="X4" s="788" t="s">
        <v>246</v>
      </c>
      <c r="Y4" s="788" t="s">
        <v>246</v>
      </c>
      <c r="AE4" s="788" t="s">
        <v>273</v>
      </c>
    </row>
    <row r="5" spans="1:31" ht="45" x14ac:dyDescent="0.25">
      <c r="A5" s="784" t="s">
        <v>738</v>
      </c>
      <c r="D5" s="788" t="s">
        <v>246</v>
      </c>
      <c r="E5" s="795"/>
      <c r="F5" s="795"/>
      <c r="J5" s="796" t="s">
        <v>273</v>
      </c>
      <c r="L5" s="784" t="s">
        <v>739</v>
      </c>
      <c r="M5" s="788" t="s">
        <v>239</v>
      </c>
      <c r="T5" s="788" t="s">
        <v>273</v>
      </c>
      <c r="V5" s="777" t="s">
        <v>275</v>
      </c>
      <c r="X5" s="788" t="s">
        <v>246</v>
      </c>
      <c r="Y5" s="788" t="s">
        <v>246</v>
      </c>
      <c r="AB5" s="788" t="s">
        <v>246</v>
      </c>
      <c r="AE5" s="788" t="s">
        <v>273</v>
      </c>
    </row>
    <row r="6" spans="1:31" ht="60" x14ac:dyDescent="0.25">
      <c r="A6" s="784" t="s">
        <v>746</v>
      </c>
      <c r="B6" s="788" t="s">
        <v>239</v>
      </c>
      <c r="C6" s="788" t="s">
        <v>239</v>
      </c>
      <c r="E6" s="795"/>
      <c r="F6" s="795"/>
      <c r="J6" s="796" t="s">
        <v>273</v>
      </c>
      <c r="L6" s="784" t="s">
        <v>747</v>
      </c>
      <c r="N6" s="788" t="s">
        <v>246</v>
      </c>
      <c r="O6" s="788" t="s">
        <v>246</v>
      </c>
      <c r="T6" s="788" t="s">
        <v>273</v>
      </c>
      <c r="V6" s="777" t="s">
        <v>854</v>
      </c>
      <c r="AB6" s="788" t="s">
        <v>239</v>
      </c>
      <c r="AE6" s="788" t="s">
        <v>277</v>
      </c>
    </row>
    <row r="7" spans="1:31" ht="36" x14ac:dyDescent="0.25">
      <c r="A7" s="784" t="s">
        <v>752</v>
      </c>
      <c r="B7" s="788" t="s">
        <v>246</v>
      </c>
      <c r="C7" s="788" t="s">
        <v>246</v>
      </c>
      <c r="E7" s="795"/>
      <c r="F7" s="795"/>
      <c r="J7" s="796" t="s">
        <v>273</v>
      </c>
      <c r="L7" s="784" t="s">
        <v>753</v>
      </c>
      <c r="O7" s="788" t="s">
        <v>239</v>
      </c>
      <c r="T7" s="788" t="s">
        <v>277</v>
      </c>
      <c r="V7" s="778" t="s">
        <v>278</v>
      </c>
      <c r="W7" s="788" t="s">
        <v>246</v>
      </c>
      <c r="X7" s="788" t="s">
        <v>246</v>
      </c>
      <c r="Y7" s="788" t="s">
        <v>246</v>
      </c>
      <c r="AE7" s="788" t="s">
        <v>273</v>
      </c>
    </row>
    <row r="8" spans="1:31" ht="63" x14ac:dyDescent="0.25">
      <c r="A8" s="784" t="s">
        <v>759</v>
      </c>
      <c r="C8" s="788" t="s">
        <v>246</v>
      </c>
      <c r="D8" s="788" t="s">
        <v>246</v>
      </c>
      <c r="E8" s="795"/>
      <c r="F8" s="795"/>
      <c r="J8" s="796" t="s">
        <v>277</v>
      </c>
      <c r="L8" s="784" t="s">
        <v>760</v>
      </c>
      <c r="O8" s="788" t="s">
        <v>239</v>
      </c>
      <c r="T8" s="788" t="s">
        <v>277</v>
      </c>
      <c r="V8" s="779" t="s">
        <v>279</v>
      </c>
      <c r="W8" s="788" t="s">
        <v>239</v>
      </c>
      <c r="X8" s="788" t="s">
        <v>239</v>
      </c>
      <c r="Y8" s="788" t="s">
        <v>239</v>
      </c>
      <c r="AE8" s="796" t="s">
        <v>271</v>
      </c>
    </row>
    <row r="9" spans="1:31" ht="36" x14ac:dyDescent="0.25">
      <c r="A9" s="784" t="s">
        <v>765</v>
      </c>
      <c r="C9" s="788" t="s">
        <v>239</v>
      </c>
      <c r="E9" s="795"/>
      <c r="F9" s="795"/>
      <c r="J9" s="796" t="s">
        <v>277</v>
      </c>
      <c r="L9" s="792" t="s">
        <v>766</v>
      </c>
      <c r="N9" s="788" t="s">
        <v>246</v>
      </c>
      <c r="O9" s="788" t="s">
        <v>246</v>
      </c>
      <c r="T9" s="788" t="s">
        <v>273</v>
      </c>
    </row>
    <row r="10" spans="1:31" ht="26.45" customHeight="1" x14ac:dyDescent="0.25">
      <c r="A10" s="784" t="s">
        <v>769</v>
      </c>
      <c r="C10" s="788" t="s">
        <v>239</v>
      </c>
      <c r="E10" s="795"/>
      <c r="F10" s="795"/>
      <c r="J10" s="796" t="s">
        <v>457</v>
      </c>
    </row>
    <row r="11" spans="1:31" ht="30" customHeight="1" x14ac:dyDescent="0.25">
      <c r="A11" s="784" t="s">
        <v>772</v>
      </c>
      <c r="B11" s="788" t="s">
        <v>239</v>
      </c>
      <c r="C11" s="788" t="s">
        <v>239</v>
      </c>
      <c r="D11" s="788" t="s">
        <v>239</v>
      </c>
      <c r="E11" s="795"/>
      <c r="F11" s="795"/>
      <c r="J11" s="796" t="s">
        <v>457</v>
      </c>
    </row>
    <row r="12" spans="1:31" ht="54" x14ac:dyDescent="0.25">
      <c r="A12" s="792" t="s">
        <v>773</v>
      </c>
      <c r="C12" s="788" t="s">
        <v>246</v>
      </c>
      <c r="D12" s="788" t="s">
        <v>246</v>
      </c>
      <c r="E12" s="795"/>
      <c r="F12" s="795"/>
      <c r="J12" s="796" t="s">
        <v>273</v>
      </c>
    </row>
    <row r="22" spans="1:31" x14ac:dyDescent="0.25">
      <c r="A22" s="787" t="s">
        <v>858</v>
      </c>
      <c r="M22" s="787" t="s">
        <v>859</v>
      </c>
      <c r="W22" s="790" t="s">
        <v>829</v>
      </c>
    </row>
    <row r="23" spans="1:31" ht="54" x14ac:dyDescent="0.25">
      <c r="B23" s="792" t="s">
        <v>634</v>
      </c>
      <c r="C23" s="792" t="s">
        <v>640</v>
      </c>
      <c r="D23" s="791" t="s">
        <v>650</v>
      </c>
      <c r="E23" s="792" t="s">
        <v>658</v>
      </c>
      <c r="F23" s="792" t="s">
        <v>663</v>
      </c>
      <c r="G23" s="792" t="s">
        <v>579</v>
      </c>
      <c r="H23" s="792" t="s">
        <v>589</v>
      </c>
      <c r="M23" s="792" t="s">
        <v>634</v>
      </c>
      <c r="N23" s="792" t="s">
        <v>640</v>
      </c>
      <c r="O23" s="791" t="s">
        <v>650</v>
      </c>
      <c r="P23" s="792" t="s">
        <v>658</v>
      </c>
      <c r="Q23" s="792" t="s">
        <v>663</v>
      </c>
      <c r="R23" s="792" t="s">
        <v>579</v>
      </c>
      <c r="S23" s="792" t="s">
        <v>589</v>
      </c>
      <c r="W23" s="792" t="s">
        <v>634</v>
      </c>
      <c r="X23" s="792" t="s">
        <v>640</v>
      </c>
      <c r="Y23" s="791" t="s">
        <v>650</v>
      </c>
      <c r="Z23" s="792" t="s">
        <v>658</v>
      </c>
      <c r="AA23" s="792" t="s">
        <v>663</v>
      </c>
      <c r="AB23" s="792" t="s">
        <v>579</v>
      </c>
      <c r="AC23" s="792" t="s">
        <v>589</v>
      </c>
    </row>
    <row r="24" spans="1:31" ht="35.1" customHeight="1" x14ac:dyDescent="0.25">
      <c r="A24" s="784" t="s">
        <v>753</v>
      </c>
      <c r="B24" s="782"/>
      <c r="C24" s="782" t="s">
        <v>239</v>
      </c>
      <c r="D24" s="782" t="s">
        <v>239</v>
      </c>
      <c r="E24" s="782" t="s">
        <v>239</v>
      </c>
      <c r="F24" s="782"/>
      <c r="G24" s="782"/>
      <c r="H24" s="782"/>
      <c r="J24" s="797" t="s">
        <v>277</v>
      </c>
      <c r="L24" s="785" t="s">
        <v>779</v>
      </c>
      <c r="M24" s="781"/>
      <c r="N24" s="781" t="s">
        <v>239</v>
      </c>
      <c r="O24" s="781" t="s">
        <v>239</v>
      </c>
      <c r="P24" s="781" t="s">
        <v>239</v>
      </c>
      <c r="Q24" s="781"/>
      <c r="R24" s="781"/>
      <c r="S24" s="798"/>
      <c r="T24" s="797" t="s">
        <v>277</v>
      </c>
      <c r="U24" s="799"/>
      <c r="V24" s="777" t="s">
        <v>272</v>
      </c>
      <c r="W24" s="800"/>
      <c r="X24" s="801"/>
      <c r="Y24" s="801"/>
      <c r="Z24" s="801"/>
      <c r="AA24" s="801"/>
      <c r="AB24" s="801"/>
      <c r="AC24" s="801" t="s">
        <v>239</v>
      </c>
      <c r="AE24" s="802" t="s">
        <v>273</v>
      </c>
    </row>
    <row r="25" spans="1:31" ht="35.1" customHeight="1" x14ac:dyDescent="0.25">
      <c r="A25" s="784" t="s">
        <v>760</v>
      </c>
      <c r="B25" s="782"/>
      <c r="C25" s="782" t="s">
        <v>239</v>
      </c>
      <c r="D25" s="782" t="s">
        <v>239</v>
      </c>
      <c r="E25" s="782" t="s">
        <v>239</v>
      </c>
      <c r="F25" s="782"/>
      <c r="G25" s="782"/>
      <c r="H25" s="782"/>
      <c r="J25" s="797" t="s">
        <v>277</v>
      </c>
      <c r="L25" s="784" t="s">
        <v>753</v>
      </c>
      <c r="M25" s="782"/>
      <c r="N25" s="781" t="s">
        <v>239</v>
      </c>
      <c r="O25" s="781" t="s">
        <v>239</v>
      </c>
      <c r="P25" s="781" t="s">
        <v>239</v>
      </c>
      <c r="Q25" s="782"/>
      <c r="R25" s="782"/>
      <c r="S25" s="803"/>
      <c r="T25" s="797" t="s">
        <v>277</v>
      </c>
      <c r="U25" s="799"/>
      <c r="V25" s="778" t="s">
        <v>274</v>
      </c>
      <c r="W25" s="782" t="s">
        <v>246</v>
      </c>
      <c r="X25" s="782" t="s">
        <v>246</v>
      </c>
      <c r="Y25" s="801"/>
      <c r="Z25" s="801"/>
      <c r="AA25" s="801"/>
      <c r="AB25" s="801"/>
      <c r="AC25" s="801"/>
      <c r="AE25" s="802" t="s">
        <v>273</v>
      </c>
    </row>
    <row r="26" spans="1:31" ht="35.1" customHeight="1" x14ac:dyDescent="0.25">
      <c r="A26" s="784" t="s">
        <v>765</v>
      </c>
      <c r="B26" s="782" t="s">
        <v>239</v>
      </c>
      <c r="C26" s="782"/>
      <c r="D26" s="782"/>
      <c r="E26" s="782"/>
      <c r="F26" s="782"/>
      <c r="G26" s="782"/>
      <c r="H26" s="782"/>
      <c r="J26" s="797" t="s">
        <v>271</v>
      </c>
      <c r="L26" s="792" t="s">
        <v>782</v>
      </c>
      <c r="M26" s="782"/>
      <c r="N26" s="782"/>
      <c r="O26" s="781" t="s">
        <v>239</v>
      </c>
      <c r="P26" s="781" t="s">
        <v>239</v>
      </c>
      <c r="Q26" s="782"/>
      <c r="R26" s="782"/>
      <c r="S26" s="803"/>
      <c r="T26" s="797" t="s">
        <v>277</v>
      </c>
      <c r="U26" s="799"/>
      <c r="V26" s="777" t="s">
        <v>275</v>
      </c>
      <c r="W26" s="800"/>
      <c r="X26" s="801"/>
      <c r="Y26" s="801"/>
      <c r="Z26" s="801"/>
      <c r="AA26" s="801"/>
      <c r="AB26" s="782" t="s">
        <v>246</v>
      </c>
      <c r="AC26" s="801"/>
      <c r="AE26" s="802" t="s">
        <v>273</v>
      </c>
    </row>
    <row r="27" spans="1:31" ht="35.1" customHeight="1" x14ac:dyDescent="0.25">
      <c r="A27" s="786" t="s">
        <v>769</v>
      </c>
      <c r="B27" s="782" t="s">
        <v>239</v>
      </c>
      <c r="C27" s="782"/>
      <c r="D27" s="782"/>
      <c r="E27" s="782"/>
      <c r="F27" s="782"/>
      <c r="G27" s="782"/>
      <c r="H27" s="782"/>
      <c r="J27" s="797" t="s">
        <v>271</v>
      </c>
      <c r="L27" s="792" t="s">
        <v>785</v>
      </c>
      <c r="M27" s="782"/>
      <c r="N27" s="782"/>
      <c r="O27" s="782"/>
      <c r="P27" s="781" t="s">
        <v>239</v>
      </c>
      <c r="Q27" s="781" t="s">
        <v>239</v>
      </c>
      <c r="R27" s="782"/>
      <c r="S27" s="803"/>
      <c r="T27" s="797" t="s">
        <v>277</v>
      </c>
      <c r="U27" s="799"/>
      <c r="V27" s="777" t="s">
        <v>854</v>
      </c>
      <c r="W27" s="804"/>
      <c r="X27" s="805"/>
      <c r="Y27" s="805"/>
      <c r="Z27" s="805"/>
      <c r="AA27" s="805"/>
      <c r="AB27" s="801" t="s">
        <v>239</v>
      </c>
      <c r="AC27" s="805"/>
      <c r="AE27" s="802" t="s">
        <v>277</v>
      </c>
    </row>
    <row r="28" spans="1:31" ht="46.5" customHeight="1" x14ac:dyDescent="0.25">
      <c r="A28" s="792" t="s">
        <v>786</v>
      </c>
      <c r="B28" s="782"/>
      <c r="C28" s="782" t="s">
        <v>246</v>
      </c>
      <c r="D28" s="782"/>
      <c r="E28" s="782"/>
      <c r="F28" s="782" t="s">
        <v>246</v>
      </c>
      <c r="G28" s="782"/>
      <c r="H28" s="782"/>
      <c r="J28" s="797" t="s">
        <v>273</v>
      </c>
      <c r="L28" s="792" t="s">
        <v>773</v>
      </c>
      <c r="M28" s="782" t="s">
        <v>246</v>
      </c>
      <c r="N28" s="782" t="s">
        <v>246</v>
      </c>
      <c r="O28" s="806"/>
      <c r="P28" s="806"/>
      <c r="Q28" s="806"/>
      <c r="R28" s="782"/>
      <c r="S28" s="803"/>
      <c r="T28" s="797" t="s">
        <v>273</v>
      </c>
      <c r="U28" s="799"/>
      <c r="V28" s="778" t="s">
        <v>278</v>
      </c>
      <c r="W28" s="782" t="s">
        <v>246</v>
      </c>
      <c r="X28" s="782" t="s">
        <v>246</v>
      </c>
      <c r="Y28" s="782" t="s">
        <v>246</v>
      </c>
      <c r="Z28" s="782" t="s">
        <v>246</v>
      </c>
      <c r="AA28" s="782" t="s">
        <v>246</v>
      </c>
      <c r="AB28" s="804"/>
      <c r="AC28" s="804"/>
      <c r="AE28" s="802" t="s">
        <v>273</v>
      </c>
    </row>
    <row r="29" spans="1:31" ht="35.1" customHeight="1" x14ac:dyDescent="0.25">
      <c r="A29" s="792" t="s">
        <v>788</v>
      </c>
      <c r="B29" s="782"/>
      <c r="C29" s="782" t="s">
        <v>239</v>
      </c>
      <c r="D29" s="782"/>
      <c r="E29" s="782"/>
      <c r="F29" s="782" t="s">
        <v>239</v>
      </c>
      <c r="G29" s="782"/>
      <c r="H29" s="782"/>
      <c r="J29" s="797" t="s">
        <v>277</v>
      </c>
      <c r="L29" s="792" t="s">
        <v>789</v>
      </c>
      <c r="M29" s="783"/>
      <c r="N29" s="781" t="s">
        <v>239</v>
      </c>
      <c r="O29" s="781" t="s">
        <v>239</v>
      </c>
      <c r="P29" s="781" t="s">
        <v>239</v>
      </c>
      <c r="Q29" s="807"/>
      <c r="R29" s="783"/>
      <c r="S29" s="808"/>
      <c r="T29" s="797" t="s">
        <v>277</v>
      </c>
      <c r="U29" s="799"/>
      <c r="V29" s="779" t="s">
        <v>279</v>
      </c>
      <c r="W29" s="782" t="s">
        <v>246</v>
      </c>
      <c r="X29" s="782" t="s">
        <v>246</v>
      </c>
      <c r="Y29" s="782" t="s">
        <v>246</v>
      </c>
      <c r="Z29" s="782" t="s">
        <v>246</v>
      </c>
      <c r="AA29" s="782" t="s">
        <v>246</v>
      </c>
      <c r="AB29" s="804"/>
      <c r="AC29" s="804"/>
      <c r="AE29" s="809" t="s">
        <v>457</v>
      </c>
    </row>
    <row r="30" spans="1:31" ht="35.1" customHeight="1" x14ac:dyDescent="0.25">
      <c r="A30" s="792" t="s">
        <v>791</v>
      </c>
      <c r="B30" s="782"/>
      <c r="C30" s="782" t="s">
        <v>239</v>
      </c>
      <c r="D30" s="782"/>
      <c r="E30" s="782"/>
      <c r="F30" s="782" t="s">
        <v>239</v>
      </c>
      <c r="G30" s="782"/>
      <c r="H30" s="782"/>
      <c r="J30" s="797" t="s">
        <v>277</v>
      </c>
      <c r="L30" s="810" t="s">
        <v>792</v>
      </c>
      <c r="M30" s="783"/>
      <c r="N30" s="781" t="s">
        <v>239</v>
      </c>
      <c r="O30" s="781" t="s">
        <v>239</v>
      </c>
      <c r="P30" s="781" t="s">
        <v>239</v>
      </c>
      <c r="Q30" s="807"/>
      <c r="R30" s="783"/>
      <c r="S30" s="808"/>
      <c r="T30" s="797" t="s">
        <v>277</v>
      </c>
      <c r="U30" s="799"/>
    </row>
    <row r="31" spans="1:31" ht="35.1" customHeight="1" x14ac:dyDescent="0.25">
      <c r="A31" s="784" t="s">
        <v>794</v>
      </c>
      <c r="B31" s="782" t="s">
        <v>239</v>
      </c>
      <c r="C31" s="782"/>
      <c r="D31" s="782" t="s">
        <v>239</v>
      </c>
      <c r="E31" s="782"/>
      <c r="F31" s="782"/>
      <c r="G31" s="782"/>
      <c r="H31" s="782"/>
      <c r="J31" s="797" t="s">
        <v>273</v>
      </c>
    </row>
    <row r="32" spans="1:31" ht="35.1" customHeight="1" x14ac:dyDescent="0.25">
      <c r="A32" s="784" t="s">
        <v>796</v>
      </c>
      <c r="B32" s="782" t="s">
        <v>239</v>
      </c>
      <c r="C32" s="782"/>
      <c r="D32" s="782" t="s">
        <v>239</v>
      </c>
      <c r="E32" s="782"/>
      <c r="F32" s="782"/>
      <c r="G32" s="782"/>
      <c r="H32" s="782"/>
      <c r="J32" s="797" t="s">
        <v>277</v>
      </c>
    </row>
    <row r="33" spans="1:31" ht="35.1" customHeight="1" x14ac:dyDescent="0.25">
      <c r="A33" s="784" t="s">
        <v>798</v>
      </c>
      <c r="B33" s="782" t="s">
        <v>239</v>
      </c>
      <c r="C33" s="782"/>
      <c r="D33" s="782"/>
      <c r="E33" s="782"/>
      <c r="F33" s="782"/>
      <c r="G33" s="782"/>
      <c r="H33" s="782"/>
      <c r="J33" s="797" t="s">
        <v>277</v>
      </c>
    </row>
    <row r="35" spans="1:31" x14ac:dyDescent="0.25">
      <c r="A35" s="787" t="s">
        <v>860</v>
      </c>
      <c r="L35" s="787" t="s">
        <v>861</v>
      </c>
    </row>
    <row r="36" spans="1:31" ht="30.95" customHeight="1" x14ac:dyDescent="0.25">
      <c r="B36" s="811" t="s">
        <v>598</v>
      </c>
      <c r="C36" s="811" t="s">
        <v>605</v>
      </c>
      <c r="D36" s="812"/>
      <c r="E36" s="811" t="s">
        <v>613</v>
      </c>
      <c r="F36" s="813"/>
      <c r="G36" s="811" t="s">
        <v>579</v>
      </c>
      <c r="H36" s="787" t="s">
        <v>589</v>
      </c>
      <c r="M36" s="811" t="s">
        <v>598</v>
      </c>
      <c r="N36" s="811" t="s">
        <v>605</v>
      </c>
      <c r="O36" s="812"/>
      <c r="P36" s="811" t="s">
        <v>613</v>
      </c>
      <c r="Q36" s="813"/>
      <c r="R36" s="811" t="s">
        <v>579</v>
      </c>
      <c r="S36" s="811" t="s">
        <v>589</v>
      </c>
      <c r="W36" s="811" t="s">
        <v>598</v>
      </c>
      <c r="X36" s="811" t="s">
        <v>605</v>
      </c>
      <c r="Y36" s="812"/>
      <c r="Z36" s="811" t="s">
        <v>613</v>
      </c>
      <c r="AA36" s="813"/>
      <c r="AB36" s="811" t="s">
        <v>579</v>
      </c>
      <c r="AC36" s="811" t="s">
        <v>589</v>
      </c>
    </row>
    <row r="37" spans="1:31" ht="45" x14ac:dyDescent="0.25">
      <c r="A37" s="784" t="s">
        <v>810</v>
      </c>
      <c r="B37" s="814"/>
      <c r="C37" s="815" t="s">
        <v>239</v>
      </c>
      <c r="D37" s="814"/>
      <c r="E37" s="814"/>
      <c r="F37" s="814"/>
      <c r="G37" s="814"/>
      <c r="H37" s="814"/>
      <c r="J37" s="797" t="s">
        <v>277</v>
      </c>
      <c r="L37" s="784" t="s">
        <v>739</v>
      </c>
      <c r="M37" s="788" t="s">
        <v>239</v>
      </c>
      <c r="T37" s="797" t="s">
        <v>277</v>
      </c>
      <c r="U37" s="816"/>
      <c r="V37" s="777" t="s">
        <v>272</v>
      </c>
      <c r="AC37" s="788" t="s">
        <v>239</v>
      </c>
      <c r="AE37" s="788" t="s">
        <v>273</v>
      </c>
    </row>
    <row r="38" spans="1:31" ht="36" x14ac:dyDescent="0.25">
      <c r="A38" s="784" t="s">
        <v>813</v>
      </c>
      <c r="B38" s="815" t="s">
        <v>239</v>
      </c>
      <c r="C38" s="814"/>
      <c r="D38" s="814"/>
      <c r="E38" s="815" t="s">
        <v>239</v>
      </c>
      <c r="F38" s="814"/>
      <c r="G38" s="814"/>
      <c r="H38" s="814"/>
      <c r="J38" s="797" t="s">
        <v>277</v>
      </c>
      <c r="L38" s="792" t="s">
        <v>814</v>
      </c>
      <c r="M38" s="788" t="s">
        <v>239</v>
      </c>
      <c r="T38" s="797" t="s">
        <v>277</v>
      </c>
      <c r="U38" s="816"/>
      <c r="V38" s="778" t="s">
        <v>274</v>
      </c>
      <c r="W38" s="788" t="s">
        <v>246</v>
      </c>
      <c r="X38" s="788" t="s">
        <v>246</v>
      </c>
      <c r="Z38" s="788" t="s">
        <v>246</v>
      </c>
      <c r="AE38" s="788" t="s">
        <v>273</v>
      </c>
    </row>
    <row r="39" spans="1:31" ht="36" x14ac:dyDescent="0.25">
      <c r="A39" s="792" t="s">
        <v>788</v>
      </c>
      <c r="B39" s="814"/>
      <c r="C39" s="815" t="s">
        <v>246</v>
      </c>
      <c r="D39" s="814"/>
      <c r="E39" s="814"/>
      <c r="F39" s="814"/>
      <c r="G39" s="814"/>
      <c r="H39" s="814"/>
      <c r="J39" s="797" t="s">
        <v>273</v>
      </c>
      <c r="L39" s="792" t="s">
        <v>817</v>
      </c>
      <c r="M39" s="788" t="s">
        <v>246</v>
      </c>
      <c r="P39" s="788" t="s">
        <v>246</v>
      </c>
      <c r="T39" s="797" t="s">
        <v>273</v>
      </c>
      <c r="U39" s="816"/>
      <c r="V39" s="777" t="s">
        <v>275</v>
      </c>
      <c r="AB39" s="788" t="s">
        <v>246</v>
      </c>
      <c r="AE39" s="788" t="s">
        <v>273</v>
      </c>
    </row>
    <row r="40" spans="1:31" ht="60" x14ac:dyDescent="0.25">
      <c r="A40" s="792" t="s">
        <v>819</v>
      </c>
      <c r="B40" s="814"/>
      <c r="C40" s="815" t="s">
        <v>246</v>
      </c>
      <c r="D40" s="814"/>
      <c r="E40" s="814"/>
      <c r="F40" s="814"/>
      <c r="G40" s="814"/>
      <c r="H40" s="814"/>
      <c r="J40" s="797" t="s">
        <v>273</v>
      </c>
      <c r="L40" s="792" t="s">
        <v>820</v>
      </c>
      <c r="M40" s="788" t="s">
        <v>239</v>
      </c>
      <c r="T40" s="797" t="s">
        <v>277</v>
      </c>
      <c r="U40" s="816"/>
      <c r="V40" s="777" t="s">
        <v>854</v>
      </c>
      <c r="AB40" s="788" t="s">
        <v>239</v>
      </c>
      <c r="AE40" s="788" t="s">
        <v>277</v>
      </c>
    </row>
    <row r="41" spans="1:31" ht="27" x14ac:dyDescent="0.25">
      <c r="L41" s="792" t="s">
        <v>862</v>
      </c>
      <c r="M41" s="788" t="s">
        <v>246</v>
      </c>
      <c r="N41" s="788" t="s">
        <v>246</v>
      </c>
      <c r="P41" s="788" t="s">
        <v>246</v>
      </c>
      <c r="T41" s="797" t="s">
        <v>273</v>
      </c>
      <c r="U41" s="816"/>
      <c r="V41" s="778" t="s">
        <v>278</v>
      </c>
      <c r="W41" s="788" t="s">
        <v>246</v>
      </c>
      <c r="X41" s="788" t="s">
        <v>246</v>
      </c>
      <c r="Z41" s="788" t="s">
        <v>246</v>
      </c>
      <c r="AE41" s="788" t="s">
        <v>273</v>
      </c>
    </row>
    <row r="42" spans="1:31" ht="63" x14ac:dyDescent="0.25">
      <c r="L42" s="792" t="s">
        <v>863</v>
      </c>
      <c r="M42" s="788" t="s">
        <v>246</v>
      </c>
      <c r="N42" s="788" t="s">
        <v>246</v>
      </c>
      <c r="P42" s="788" t="s">
        <v>246</v>
      </c>
      <c r="T42" s="797" t="s">
        <v>273</v>
      </c>
      <c r="U42" s="816"/>
      <c r="V42" s="779" t="s">
        <v>279</v>
      </c>
      <c r="W42" s="788" t="s">
        <v>246</v>
      </c>
      <c r="X42" s="788" t="s">
        <v>246</v>
      </c>
      <c r="Z42" s="788" t="s">
        <v>246</v>
      </c>
      <c r="AE42" s="809" t="s">
        <v>457</v>
      </c>
    </row>
    <row r="43" spans="1:31" ht="36" x14ac:dyDescent="0.25">
      <c r="L43" s="792" t="s">
        <v>824</v>
      </c>
      <c r="N43" s="788" t="s">
        <v>246</v>
      </c>
      <c r="T43" s="797" t="s">
        <v>273</v>
      </c>
      <c r="U43" s="799"/>
    </row>
    <row r="44" spans="1:31" ht="54" x14ac:dyDescent="0.25">
      <c r="L44" s="792" t="s">
        <v>864</v>
      </c>
      <c r="N44" s="788" t="s">
        <v>246</v>
      </c>
      <c r="T44" s="797" t="s">
        <v>273</v>
      </c>
      <c r="U44" s="799"/>
    </row>
    <row r="45" spans="1:31" ht="27" x14ac:dyDescent="0.25">
      <c r="L45" s="792" t="s">
        <v>825</v>
      </c>
      <c r="N45" s="788" t="s">
        <v>246</v>
      </c>
      <c r="T45" s="797" t="s">
        <v>273</v>
      </c>
      <c r="U45" s="799"/>
    </row>
    <row r="46" spans="1:31" ht="18" x14ac:dyDescent="0.25">
      <c r="L46" s="792" t="s">
        <v>826</v>
      </c>
      <c r="M46" s="788" t="s">
        <v>239</v>
      </c>
      <c r="N46" s="788" t="s">
        <v>239</v>
      </c>
      <c r="P46" s="788" t="s">
        <v>239</v>
      </c>
      <c r="T46" s="797" t="s">
        <v>277</v>
      </c>
      <c r="U46" s="799"/>
    </row>
    <row r="55" spans="2:5" ht="36" x14ac:dyDescent="0.25">
      <c r="C55" s="791" t="s">
        <v>550</v>
      </c>
      <c r="D55" s="792" t="s">
        <v>560</v>
      </c>
      <c r="E55" s="792"/>
    </row>
    <row r="56" spans="2:5" ht="24.95" customHeight="1" x14ac:dyDescent="0.25">
      <c r="B56" s="784"/>
      <c r="C56" s="788" t="s">
        <v>239</v>
      </c>
    </row>
    <row r="57" spans="2:5" ht="24.95" customHeight="1" x14ac:dyDescent="0.25">
      <c r="B57" s="784"/>
      <c r="C57" s="788" t="s">
        <v>239</v>
      </c>
    </row>
    <row r="58" spans="2:5" ht="24.95" customHeight="1" x14ac:dyDescent="0.25">
      <c r="B58" s="784"/>
      <c r="E58" s="788" t="s">
        <v>246</v>
      </c>
    </row>
    <row r="59" spans="2:5" ht="24.95" customHeight="1" x14ac:dyDescent="0.25">
      <c r="B59" s="784"/>
      <c r="C59" s="788" t="s">
        <v>239</v>
      </c>
      <c r="D59" s="788" t="s">
        <v>239</v>
      </c>
    </row>
    <row r="60" spans="2:5" ht="24.95" customHeight="1" x14ac:dyDescent="0.25">
      <c r="B60" s="784"/>
      <c r="C60" s="788" t="s">
        <v>246</v>
      </c>
      <c r="D60" s="788" t="s">
        <v>246</v>
      </c>
    </row>
    <row r="61" spans="2:5" ht="24.95" customHeight="1" x14ac:dyDescent="0.25">
      <c r="B61" s="784"/>
      <c r="D61" s="788" t="s">
        <v>246</v>
      </c>
      <c r="E61" s="788" t="s">
        <v>246</v>
      </c>
    </row>
    <row r="62" spans="2:5" ht="24.95" customHeight="1" x14ac:dyDescent="0.25">
      <c r="B62" s="784"/>
      <c r="D62" s="788" t="s">
        <v>239</v>
      </c>
    </row>
    <row r="63" spans="2:5" ht="24.95" customHeight="1" x14ac:dyDescent="0.25">
      <c r="B63" s="784"/>
      <c r="D63" s="788" t="s">
        <v>239</v>
      </c>
    </row>
    <row r="64" spans="2:5" ht="24.95" customHeight="1" x14ac:dyDescent="0.25">
      <c r="B64" s="784"/>
      <c r="C64" s="788" t="s">
        <v>239</v>
      </c>
      <c r="D64" s="788" t="s">
        <v>239</v>
      </c>
      <c r="E64" s="788" t="s">
        <v>239</v>
      </c>
    </row>
    <row r="65" spans="2:5" ht="24.95" customHeight="1" x14ac:dyDescent="0.25">
      <c r="B65" s="792"/>
      <c r="D65" s="788" t="s">
        <v>246</v>
      </c>
      <c r="E65" s="788" t="s">
        <v>246</v>
      </c>
    </row>
  </sheetData>
  <sheetProtection algorithmName="SHA-512" hashValue="a95V9qqOoSG8rcAt58XGGCwOS1lf5I6oC0gVeDxnYF+PzYtjjnk6NVxOM/FnbZerlXqaAAb6K3JSWkIMBylOTA==" saltValue="bp1Euvr5TIT2VNLXGhfr5w==" spinCount="100000" sheet="1" objects="1" scenarios="1"/>
  <conditionalFormatting sqref="B38">
    <cfRule type="cellIs" dxfId="21" priority="4" operator="equal">
      <formula>0</formula>
    </cfRule>
  </conditionalFormatting>
  <conditionalFormatting sqref="B24:H33">
    <cfRule type="cellIs" dxfId="20" priority="25" operator="equal">
      <formula>0</formula>
    </cfRule>
  </conditionalFormatting>
  <conditionalFormatting sqref="C37">
    <cfRule type="cellIs" dxfId="19" priority="5" operator="equal">
      <formula>0</formula>
    </cfRule>
  </conditionalFormatting>
  <conditionalFormatting sqref="C39:C40">
    <cfRule type="cellIs" dxfId="18" priority="1" operator="equal">
      <formula>0</formula>
    </cfRule>
  </conditionalFormatting>
  <conditionalFormatting sqref="E38">
    <cfRule type="cellIs" dxfId="17" priority="3" operator="equal">
      <formula>0</formula>
    </cfRule>
  </conditionalFormatting>
  <conditionalFormatting sqref="M28:N28 R28:S30">
    <cfRule type="cellIs" dxfId="16" priority="24" operator="equal">
      <formula>0</formula>
    </cfRule>
  </conditionalFormatting>
  <conditionalFormatting sqref="M29:P30">
    <cfRule type="cellIs" dxfId="15" priority="18" operator="equal">
      <formula>0</formula>
    </cfRule>
  </conditionalFormatting>
  <conditionalFormatting sqref="M24:S27">
    <cfRule type="cellIs" dxfId="14" priority="23" operator="equal">
      <formula>0</formula>
    </cfRule>
  </conditionalFormatting>
  <conditionalFormatting sqref="W25:X25">
    <cfRule type="cellIs" dxfId="13" priority="16" operator="equal">
      <formula>0</formula>
    </cfRule>
  </conditionalFormatting>
  <conditionalFormatting sqref="W28:AA29">
    <cfRule type="cellIs" dxfId="12" priority="6" operator="equal">
      <formula>0</formula>
    </cfRule>
  </conditionalFormatting>
  <conditionalFormatting sqref="AB26">
    <cfRule type="cellIs" dxfId="11" priority="15" operator="equal">
      <formula>0</formula>
    </cfRule>
  </conditionalFormatting>
  <pageMargins left="0.7" right="0.7" top="0.75" bottom="0.75" header="0.3" footer="0.3"/>
  <headerFooter>
    <oddHeader>&amp;C&amp;&amp;"Calibri"&amp;10&amp;K808080 Corporate Use&amp;K808080&amp;1#_x000D_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2574-BEEF-4D7B-BFD6-6200B33E0224}">
  <sheetPr codeName="Φύλλο15"/>
  <dimension ref="A1:AE65"/>
  <sheetViews>
    <sheetView workbookViewId="0"/>
  </sheetViews>
  <sheetFormatPr baseColWidth="10" defaultColWidth="8.7109375" defaultRowHeight="9" x14ac:dyDescent="0.25"/>
  <cols>
    <col min="1" max="1" width="31.140625" style="788" customWidth="1"/>
    <col min="2" max="2" width="20.28515625" style="788" customWidth="1"/>
    <col min="3" max="3" width="17.140625" style="788" customWidth="1"/>
    <col min="4" max="4" width="13.28515625" style="788" customWidth="1"/>
    <col min="5" max="5" width="18.1406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8.7109375" style="788"/>
    <col min="14" max="14" width="17.85546875" style="788" customWidth="1"/>
    <col min="15" max="15" width="12.42578125" style="788" customWidth="1"/>
    <col min="16" max="19" width="8.7109375" style="788"/>
    <col min="20" max="20" width="10.85546875" style="788" customWidth="1"/>
    <col min="21" max="21" width="10.85546875" style="789" customWidth="1"/>
    <col min="22" max="22" width="21.140625" style="788" customWidth="1"/>
    <col min="23" max="29" width="8.7109375" style="788"/>
    <col min="30" max="30" width="5.85546875" style="788" customWidth="1"/>
    <col min="31" max="31" width="16.85546875" style="788" customWidth="1"/>
    <col min="32" max="16384" width="8.7109375" style="788"/>
  </cols>
  <sheetData>
    <row r="1" spans="1:31" x14ac:dyDescent="0.25">
      <c r="A1" s="787" t="s">
        <v>856</v>
      </c>
      <c r="B1" s="787" t="s">
        <v>856</v>
      </c>
      <c r="M1" s="787" t="s">
        <v>857</v>
      </c>
      <c r="W1" s="790" t="s">
        <v>829</v>
      </c>
    </row>
    <row r="2" spans="1:31" ht="45" x14ac:dyDescent="0.25">
      <c r="B2" s="791" t="s">
        <v>550</v>
      </c>
      <c r="C2" s="792" t="s">
        <v>560</v>
      </c>
      <c r="D2" s="792" t="s">
        <v>570</v>
      </c>
      <c r="E2" s="793"/>
      <c r="F2" s="794"/>
      <c r="G2" s="792" t="s">
        <v>579</v>
      </c>
      <c r="H2" s="792" t="s">
        <v>589</v>
      </c>
      <c r="M2" s="791" t="s">
        <v>550</v>
      </c>
      <c r="N2" s="792" t="s">
        <v>560</v>
      </c>
      <c r="O2" s="792" t="s">
        <v>570</v>
      </c>
      <c r="P2" s="793"/>
      <c r="Q2" s="794"/>
      <c r="R2" s="792" t="s">
        <v>579</v>
      </c>
      <c r="S2" s="792" t="s">
        <v>589</v>
      </c>
      <c r="W2" s="791" t="s">
        <v>550</v>
      </c>
      <c r="X2" s="792" t="s">
        <v>560</v>
      </c>
      <c r="Y2" s="792" t="s">
        <v>570</v>
      </c>
      <c r="Z2" s="793"/>
      <c r="AA2" s="794"/>
      <c r="AB2" s="792" t="s">
        <v>579</v>
      </c>
      <c r="AC2" s="792" t="s">
        <v>589</v>
      </c>
    </row>
    <row r="3" spans="1:31" ht="36" x14ac:dyDescent="0.25">
      <c r="A3" s="821" t="s">
        <v>725</v>
      </c>
      <c r="C3" s="788" t="s">
        <v>246</v>
      </c>
      <c r="D3" s="788" t="s">
        <v>246</v>
      </c>
      <c r="E3" s="795"/>
      <c r="F3" s="795"/>
      <c r="J3" s="796" t="s">
        <v>277</v>
      </c>
      <c r="L3" s="784" t="s">
        <v>724</v>
      </c>
      <c r="M3" s="788" t="s">
        <v>239</v>
      </c>
      <c r="T3" s="788" t="s">
        <v>277</v>
      </c>
      <c r="V3" s="777" t="s">
        <v>272</v>
      </c>
      <c r="AC3" s="788" t="s">
        <v>239</v>
      </c>
      <c r="AE3" s="788" t="s">
        <v>273</v>
      </c>
    </row>
    <row r="4" spans="1:31" ht="36" x14ac:dyDescent="0.25">
      <c r="A4" s="821" t="s">
        <v>732</v>
      </c>
      <c r="D4" s="788" t="s">
        <v>239</v>
      </c>
      <c r="E4" s="795"/>
      <c r="F4" s="795"/>
      <c r="J4" s="796" t="s">
        <v>277</v>
      </c>
      <c r="L4" s="784" t="s">
        <v>731</v>
      </c>
      <c r="M4" s="788" t="s">
        <v>239</v>
      </c>
      <c r="T4" s="788" t="s">
        <v>277</v>
      </c>
      <c r="V4" s="778" t="s">
        <v>274</v>
      </c>
      <c r="X4" s="788" t="s">
        <v>246</v>
      </c>
      <c r="Y4" s="788" t="s">
        <v>246</v>
      </c>
      <c r="AE4" s="788" t="s">
        <v>273</v>
      </c>
    </row>
    <row r="5" spans="1:31" ht="45" x14ac:dyDescent="0.25">
      <c r="A5" s="821" t="s">
        <v>740</v>
      </c>
      <c r="D5" s="788" t="s">
        <v>246</v>
      </c>
      <c r="E5" s="795"/>
      <c r="F5" s="795"/>
      <c r="J5" s="796" t="s">
        <v>273</v>
      </c>
      <c r="L5" s="784" t="s">
        <v>739</v>
      </c>
      <c r="M5" s="788" t="s">
        <v>239</v>
      </c>
      <c r="T5" s="788" t="s">
        <v>273</v>
      </c>
      <c r="V5" s="777" t="s">
        <v>275</v>
      </c>
      <c r="X5" s="788" t="s">
        <v>246</v>
      </c>
      <c r="Y5" s="788" t="s">
        <v>246</v>
      </c>
      <c r="AB5" s="788" t="s">
        <v>246</v>
      </c>
      <c r="AE5" s="788" t="s">
        <v>273</v>
      </c>
    </row>
    <row r="6" spans="1:31" ht="60" x14ac:dyDescent="0.25">
      <c r="A6" s="821" t="s">
        <v>748</v>
      </c>
      <c r="D6" s="788" t="s">
        <v>246</v>
      </c>
      <c r="E6" s="795"/>
      <c r="F6" s="795"/>
      <c r="J6" s="796" t="s">
        <v>273</v>
      </c>
      <c r="L6" s="784" t="s">
        <v>747</v>
      </c>
      <c r="N6" s="788" t="s">
        <v>246</v>
      </c>
      <c r="O6" s="788" t="s">
        <v>246</v>
      </c>
      <c r="T6" s="788" t="s">
        <v>273</v>
      </c>
      <c r="V6" s="777" t="s">
        <v>854</v>
      </c>
      <c r="AB6" s="788" t="s">
        <v>239</v>
      </c>
      <c r="AE6" s="788" t="s">
        <v>277</v>
      </c>
    </row>
    <row r="7" spans="1:31" ht="36" x14ac:dyDescent="0.25">
      <c r="A7" s="821" t="s">
        <v>754</v>
      </c>
      <c r="D7" s="788" t="s">
        <v>246</v>
      </c>
      <c r="E7" s="795"/>
      <c r="F7" s="795"/>
      <c r="J7" s="796" t="s">
        <v>273</v>
      </c>
      <c r="L7" s="784" t="s">
        <v>753</v>
      </c>
      <c r="O7" s="788" t="s">
        <v>239</v>
      </c>
      <c r="T7" s="788" t="s">
        <v>277</v>
      </c>
      <c r="V7" s="778" t="s">
        <v>278</v>
      </c>
      <c r="W7" s="788" t="s">
        <v>246</v>
      </c>
      <c r="X7" s="788" t="s">
        <v>246</v>
      </c>
      <c r="Y7" s="788" t="s">
        <v>246</v>
      </c>
      <c r="AE7" s="788" t="s">
        <v>273</v>
      </c>
    </row>
    <row r="8" spans="1:31" ht="63" x14ac:dyDescent="0.25">
      <c r="A8" s="821" t="s">
        <v>761</v>
      </c>
      <c r="C8" s="788" t="s">
        <v>246</v>
      </c>
      <c r="D8" s="788" t="s">
        <v>246</v>
      </c>
      <c r="E8" s="795"/>
      <c r="F8" s="795"/>
      <c r="J8" s="796" t="s">
        <v>273</v>
      </c>
      <c r="L8" s="784" t="s">
        <v>760</v>
      </c>
      <c r="O8" s="788" t="s">
        <v>239</v>
      </c>
      <c r="T8" s="788" t="s">
        <v>277</v>
      </c>
      <c r="V8" s="779" t="s">
        <v>279</v>
      </c>
      <c r="W8" s="788" t="s">
        <v>239</v>
      </c>
      <c r="X8" s="788" t="s">
        <v>239</v>
      </c>
      <c r="Y8" s="788" t="s">
        <v>239</v>
      </c>
      <c r="AE8" s="796" t="s">
        <v>271</v>
      </c>
    </row>
    <row r="9" spans="1:31" ht="36" x14ac:dyDescent="0.15">
      <c r="A9" s="819" t="s">
        <v>751</v>
      </c>
      <c r="D9" s="788" t="s">
        <v>239</v>
      </c>
      <c r="E9" s="795"/>
      <c r="F9" s="795"/>
      <c r="G9" s="788" t="s">
        <v>239</v>
      </c>
      <c r="J9" s="796" t="s">
        <v>277</v>
      </c>
      <c r="L9" s="792" t="s">
        <v>766</v>
      </c>
      <c r="N9" s="788" t="s">
        <v>246</v>
      </c>
      <c r="O9" s="788" t="s">
        <v>246</v>
      </c>
      <c r="T9" s="788" t="s">
        <v>273</v>
      </c>
    </row>
    <row r="10" spans="1:31" ht="26.45" customHeight="1" x14ac:dyDescent="0.25">
      <c r="A10" s="820" t="s">
        <v>758</v>
      </c>
      <c r="C10" s="788" t="s">
        <v>246</v>
      </c>
      <c r="E10" s="795"/>
      <c r="F10" s="795"/>
      <c r="G10" s="788" t="s">
        <v>246</v>
      </c>
      <c r="J10" s="796" t="s">
        <v>273</v>
      </c>
    </row>
    <row r="11" spans="1:31" ht="30" customHeight="1" x14ac:dyDescent="0.25">
      <c r="A11" s="784"/>
      <c r="E11" s="795"/>
      <c r="F11" s="795"/>
      <c r="J11" s="796"/>
    </row>
    <row r="12" spans="1:31" x14ac:dyDescent="0.25">
      <c r="A12" s="792"/>
      <c r="E12" s="795"/>
      <c r="F12" s="795"/>
      <c r="J12" s="796"/>
    </row>
    <row r="22" spans="1:31" x14ac:dyDescent="0.25">
      <c r="A22" s="787" t="s">
        <v>858</v>
      </c>
      <c r="E22" s="824"/>
      <c r="M22" s="787" t="s">
        <v>859</v>
      </c>
      <c r="W22" s="790" t="s">
        <v>829</v>
      </c>
    </row>
    <row r="23" spans="1:31" ht="54" x14ac:dyDescent="0.25">
      <c r="B23" s="792" t="s">
        <v>634</v>
      </c>
      <c r="C23" s="792" t="s">
        <v>640</v>
      </c>
      <c r="D23" s="791" t="s">
        <v>650</v>
      </c>
      <c r="E23" s="792" t="s">
        <v>658</v>
      </c>
      <c r="F23" s="792" t="s">
        <v>663</v>
      </c>
      <c r="G23" s="792" t="s">
        <v>579</v>
      </c>
      <c r="H23" s="792" t="s">
        <v>589</v>
      </c>
      <c r="M23" s="792" t="s">
        <v>634</v>
      </c>
      <c r="N23" s="792" t="s">
        <v>640</v>
      </c>
      <c r="O23" s="791" t="s">
        <v>650</v>
      </c>
      <c r="P23" s="792" t="s">
        <v>658</v>
      </c>
      <c r="Q23" s="792" t="s">
        <v>663</v>
      </c>
      <c r="R23" s="792" t="s">
        <v>579</v>
      </c>
      <c r="S23" s="792" t="s">
        <v>589</v>
      </c>
      <c r="W23" s="792" t="s">
        <v>634</v>
      </c>
      <c r="X23" s="792" t="s">
        <v>640</v>
      </c>
      <c r="Y23" s="791" t="s">
        <v>650</v>
      </c>
      <c r="Z23" s="792" t="s">
        <v>658</v>
      </c>
      <c r="AA23" s="792" t="s">
        <v>663</v>
      </c>
      <c r="AB23" s="792" t="s">
        <v>579</v>
      </c>
      <c r="AC23" s="792" t="s">
        <v>589</v>
      </c>
    </row>
    <row r="24" spans="1:31" ht="35.1" customHeight="1" x14ac:dyDescent="0.25">
      <c r="A24" s="817" t="s">
        <v>725</v>
      </c>
      <c r="B24" s="780" t="s">
        <v>246</v>
      </c>
      <c r="C24" s="780" t="s">
        <v>246</v>
      </c>
      <c r="D24" s="782"/>
      <c r="E24" s="782"/>
      <c r="F24" s="782"/>
      <c r="G24" s="782"/>
      <c r="H24" s="782"/>
      <c r="J24" s="797" t="s">
        <v>277</v>
      </c>
      <c r="L24" s="785" t="s">
        <v>779</v>
      </c>
      <c r="M24" s="781"/>
      <c r="N24" s="781" t="s">
        <v>239</v>
      </c>
      <c r="O24" s="781" t="s">
        <v>239</v>
      </c>
      <c r="P24" s="781" t="s">
        <v>239</v>
      </c>
      <c r="Q24" s="781"/>
      <c r="R24" s="781"/>
      <c r="S24" s="798"/>
      <c r="T24" s="797" t="s">
        <v>277</v>
      </c>
      <c r="U24" s="799"/>
      <c r="V24" s="777" t="s">
        <v>272</v>
      </c>
      <c r="W24" s="800"/>
      <c r="X24" s="801"/>
      <c r="Y24" s="801"/>
      <c r="Z24" s="801"/>
      <c r="AA24" s="801"/>
      <c r="AB24" s="801"/>
      <c r="AC24" s="801" t="s">
        <v>239</v>
      </c>
      <c r="AE24" s="802" t="s">
        <v>273</v>
      </c>
    </row>
    <row r="25" spans="1:31" ht="35.1" customHeight="1" x14ac:dyDescent="0.25">
      <c r="A25" s="817" t="s">
        <v>732</v>
      </c>
      <c r="B25" s="782"/>
      <c r="C25" s="780" t="s">
        <v>239</v>
      </c>
      <c r="D25" s="782"/>
      <c r="E25" s="782"/>
      <c r="F25" s="782"/>
      <c r="G25" s="782"/>
      <c r="H25" s="782"/>
      <c r="J25" s="797" t="s">
        <v>277</v>
      </c>
      <c r="L25" s="784" t="s">
        <v>753</v>
      </c>
      <c r="M25" s="782"/>
      <c r="N25" s="781" t="s">
        <v>239</v>
      </c>
      <c r="O25" s="781" t="s">
        <v>239</v>
      </c>
      <c r="P25" s="781" t="s">
        <v>239</v>
      </c>
      <c r="Q25" s="782"/>
      <c r="R25" s="782"/>
      <c r="S25" s="803"/>
      <c r="T25" s="797" t="s">
        <v>277</v>
      </c>
      <c r="U25" s="799"/>
      <c r="V25" s="778" t="s">
        <v>274</v>
      </c>
      <c r="W25" s="782" t="s">
        <v>246</v>
      </c>
      <c r="X25" s="782" t="s">
        <v>246</v>
      </c>
      <c r="Y25" s="801"/>
      <c r="Z25" s="801"/>
      <c r="AA25" s="801"/>
      <c r="AB25" s="801"/>
      <c r="AC25" s="801"/>
      <c r="AE25" s="802" t="s">
        <v>273</v>
      </c>
    </row>
    <row r="26" spans="1:31" ht="35.1" customHeight="1" x14ac:dyDescent="0.25">
      <c r="A26" s="818" t="s">
        <v>740</v>
      </c>
      <c r="B26" s="782"/>
      <c r="C26" s="780" t="s">
        <v>246</v>
      </c>
      <c r="D26" s="782"/>
      <c r="E26" s="782"/>
      <c r="F26" s="782"/>
      <c r="G26" s="782"/>
      <c r="H26" s="782"/>
      <c r="J26" s="797" t="s">
        <v>273</v>
      </c>
      <c r="L26" s="792" t="s">
        <v>782</v>
      </c>
      <c r="M26" s="782"/>
      <c r="N26" s="782"/>
      <c r="O26" s="781" t="s">
        <v>239</v>
      </c>
      <c r="P26" s="781" t="s">
        <v>239</v>
      </c>
      <c r="Q26" s="782"/>
      <c r="R26" s="782"/>
      <c r="S26" s="803"/>
      <c r="T26" s="797" t="s">
        <v>277</v>
      </c>
      <c r="U26" s="799"/>
      <c r="V26" s="777" t="s">
        <v>275</v>
      </c>
      <c r="W26" s="800"/>
      <c r="X26" s="801"/>
      <c r="Y26" s="801"/>
      <c r="Z26" s="801"/>
      <c r="AA26" s="801"/>
      <c r="AB26" s="782" t="s">
        <v>246</v>
      </c>
      <c r="AC26" s="801"/>
      <c r="AE26" s="802" t="s">
        <v>273</v>
      </c>
    </row>
    <row r="27" spans="1:31" ht="35.1" customHeight="1" x14ac:dyDescent="0.25">
      <c r="A27" s="817" t="s">
        <v>748</v>
      </c>
      <c r="B27" s="782"/>
      <c r="C27" s="780" t="s">
        <v>246</v>
      </c>
      <c r="D27" s="782"/>
      <c r="E27" s="782"/>
      <c r="F27" s="782"/>
      <c r="G27" s="782"/>
      <c r="H27" s="782"/>
      <c r="J27" s="797" t="s">
        <v>273</v>
      </c>
      <c r="L27" s="792" t="s">
        <v>785</v>
      </c>
      <c r="M27" s="782"/>
      <c r="N27" s="782"/>
      <c r="O27" s="782"/>
      <c r="P27" s="781" t="s">
        <v>239</v>
      </c>
      <c r="Q27" s="781" t="s">
        <v>239</v>
      </c>
      <c r="R27" s="782"/>
      <c r="S27" s="803"/>
      <c r="T27" s="797" t="s">
        <v>277</v>
      </c>
      <c r="U27" s="799"/>
      <c r="V27" s="777" t="s">
        <v>456</v>
      </c>
      <c r="W27" s="804"/>
      <c r="X27" s="805"/>
      <c r="Y27" s="805"/>
      <c r="Z27" s="805"/>
      <c r="AA27" s="805"/>
      <c r="AB27" s="801" t="s">
        <v>239</v>
      </c>
      <c r="AC27" s="805"/>
      <c r="AE27" s="802" t="s">
        <v>277</v>
      </c>
    </row>
    <row r="28" spans="1:31" ht="46.5" customHeight="1" x14ac:dyDescent="0.25">
      <c r="A28" s="817" t="s">
        <v>754</v>
      </c>
      <c r="B28" s="782"/>
      <c r="C28" s="780" t="s">
        <v>246</v>
      </c>
      <c r="D28" s="782"/>
      <c r="E28" s="782"/>
      <c r="F28" s="782"/>
      <c r="G28" s="782"/>
      <c r="H28" s="782"/>
      <c r="J28" s="797" t="s">
        <v>273</v>
      </c>
      <c r="L28" s="792" t="s">
        <v>865</v>
      </c>
      <c r="M28" s="782" t="s">
        <v>246</v>
      </c>
      <c r="N28" s="782" t="s">
        <v>246</v>
      </c>
      <c r="O28" s="806"/>
      <c r="P28" s="806"/>
      <c r="Q28" s="806"/>
      <c r="R28" s="782"/>
      <c r="S28" s="803"/>
      <c r="T28" s="797" t="s">
        <v>273</v>
      </c>
      <c r="U28" s="799"/>
      <c r="V28" s="778" t="s">
        <v>278</v>
      </c>
      <c r="W28" s="782" t="s">
        <v>246</v>
      </c>
      <c r="X28" s="782" t="s">
        <v>246</v>
      </c>
      <c r="Y28" s="782" t="s">
        <v>246</v>
      </c>
      <c r="Z28" s="782" t="s">
        <v>246</v>
      </c>
      <c r="AA28" s="782" t="s">
        <v>246</v>
      </c>
      <c r="AB28" s="804"/>
      <c r="AC28" s="804"/>
      <c r="AE28" s="802" t="s">
        <v>273</v>
      </c>
    </row>
    <row r="29" spans="1:31" ht="35.1" customHeight="1" x14ac:dyDescent="0.25">
      <c r="A29" s="817" t="s">
        <v>761</v>
      </c>
      <c r="B29" s="780" t="s">
        <v>246</v>
      </c>
      <c r="C29" s="782"/>
      <c r="D29" s="782"/>
      <c r="E29" s="782"/>
      <c r="F29" s="782"/>
      <c r="G29" s="782"/>
      <c r="H29" s="782"/>
      <c r="J29" s="797" t="s">
        <v>277</v>
      </c>
      <c r="L29" s="792" t="s">
        <v>789</v>
      </c>
      <c r="M29" s="783"/>
      <c r="N29" s="781" t="s">
        <v>239</v>
      </c>
      <c r="O29" s="781" t="s">
        <v>239</v>
      </c>
      <c r="P29" s="781" t="s">
        <v>239</v>
      </c>
      <c r="Q29" s="807"/>
      <c r="R29" s="783"/>
      <c r="S29" s="808"/>
      <c r="T29" s="797" t="s">
        <v>277</v>
      </c>
      <c r="U29" s="799"/>
      <c r="V29" s="779" t="s">
        <v>279</v>
      </c>
      <c r="W29" s="782" t="s">
        <v>246</v>
      </c>
      <c r="X29" s="782" t="s">
        <v>246</v>
      </c>
      <c r="Y29" s="782" t="s">
        <v>246</v>
      </c>
      <c r="Z29" s="782" t="s">
        <v>246</v>
      </c>
      <c r="AA29" s="782" t="s">
        <v>246</v>
      </c>
      <c r="AB29" s="804"/>
      <c r="AC29" s="804"/>
      <c r="AE29" s="809" t="s">
        <v>457</v>
      </c>
    </row>
    <row r="30" spans="1:31" ht="35.1" customHeight="1" x14ac:dyDescent="0.15">
      <c r="A30" s="825" t="s">
        <v>751</v>
      </c>
      <c r="B30" s="782"/>
      <c r="C30" s="780" t="s">
        <v>246</v>
      </c>
      <c r="D30" s="782"/>
      <c r="E30" s="782"/>
      <c r="F30" s="782"/>
      <c r="G30" s="780" t="s">
        <v>239</v>
      </c>
      <c r="H30" s="782"/>
      <c r="J30" s="797" t="s">
        <v>277</v>
      </c>
      <c r="L30" s="810" t="s">
        <v>792</v>
      </c>
      <c r="M30" s="783"/>
      <c r="N30" s="781" t="s">
        <v>239</v>
      </c>
      <c r="O30" s="781" t="s">
        <v>239</v>
      </c>
      <c r="P30" s="781" t="s">
        <v>239</v>
      </c>
      <c r="Q30" s="807"/>
      <c r="R30" s="783"/>
      <c r="S30" s="808"/>
      <c r="T30" s="797" t="s">
        <v>277</v>
      </c>
      <c r="U30" s="799"/>
    </row>
    <row r="31" spans="1:31" ht="35.1" customHeight="1" x14ac:dyDescent="0.25">
      <c r="A31" s="826" t="s">
        <v>758</v>
      </c>
      <c r="B31" s="780" t="s">
        <v>246</v>
      </c>
      <c r="C31" s="782"/>
      <c r="D31" s="782"/>
      <c r="E31" s="782"/>
      <c r="F31" s="782"/>
      <c r="G31" s="780" t="s">
        <v>246</v>
      </c>
      <c r="H31" s="782"/>
      <c r="J31" s="797" t="s">
        <v>273</v>
      </c>
    </row>
    <row r="32" spans="1:31" ht="35.1" customHeight="1" x14ac:dyDescent="0.25">
      <c r="A32" s="784"/>
      <c r="B32" s="822"/>
      <c r="C32" s="822"/>
      <c r="D32" s="822"/>
      <c r="E32" s="822"/>
      <c r="F32" s="822"/>
      <c r="G32" s="822"/>
      <c r="H32" s="822"/>
      <c r="J32" s="823"/>
      <c r="U32" s="788"/>
    </row>
    <row r="33" spans="1:31" ht="35.1" customHeight="1" x14ac:dyDescent="0.25">
      <c r="A33" s="784"/>
      <c r="B33" s="822"/>
      <c r="C33" s="822"/>
      <c r="D33" s="822"/>
      <c r="E33" s="822"/>
      <c r="F33" s="822"/>
      <c r="G33" s="822"/>
      <c r="H33" s="822"/>
      <c r="J33" s="823"/>
      <c r="U33" s="788"/>
    </row>
    <row r="35" spans="1:31" x14ac:dyDescent="0.25">
      <c r="A35" s="787" t="s">
        <v>860</v>
      </c>
      <c r="L35" s="787" t="s">
        <v>861</v>
      </c>
    </row>
    <row r="36" spans="1:31" ht="30.95" customHeight="1" x14ac:dyDescent="0.25">
      <c r="B36" s="811" t="s">
        <v>598</v>
      </c>
      <c r="C36" s="811" t="s">
        <v>605</v>
      </c>
      <c r="D36" s="812"/>
      <c r="E36" s="811" t="s">
        <v>613</v>
      </c>
      <c r="F36" s="813"/>
      <c r="G36" s="775" t="s">
        <v>579</v>
      </c>
      <c r="H36" s="776" t="s">
        <v>589</v>
      </c>
      <c r="M36" s="811" t="s">
        <v>598</v>
      </c>
      <c r="N36" s="811" t="s">
        <v>605</v>
      </c>
      <c r="O36" s="812"/>
      <c r="P36" s="811" t="s">
        <v>613</v>
      </c>
      <c r="Q36" s="813"/>
      <c r="R36" s="811" t="s">
        <v>579</v>
      </c>
      <c r="S36" s="811" t="s">
        <v>589</v>
      </c>
      <c r="W36" s="811" t="s">
        <v>598</v>
      </c>
      <c r="X36" s="811" t="s">
        <v>605</v>
      </c>
      <c r="Y36" s="812"/>
      <c r="Z36" s="811" t="s">
        <v>613</v>
      </c>
      <c r="AA36" s="813"/>
      <c r="AB36" s="811" t="s">
        <v>579</v>
      </c>
      <c r="AC36" s="811" t="s">
        <v>589</v>
      </c>
    </row>
    <row r="37" spans="1:31" ht="45" x14ac:dyDescent="0.25">
      <c r="A37" s="827" t="s">
        <v>725</v>
      </c>
      <c r="B37" s="814"/>
      <c r="C37" s="815" t="s">
        <v>246</v>
      </c>
      <c r="D37" s="814"/>
      <c r="E37" s="814"/>
      <c r="F37" s="814"/>
      <c r="G37" s="814"/>
      <c r="H37" s="814"/>
      <c r="J37" s="797" t="s">
        <v>273</v>
      </c>
      <c r="L37" s="784" t="s">
        <v>739</v>
      </c>
      <c r="M37" s="788" t="s">
        <v>239</v>
      </c>
      <c r="T37" s="797" t="s">
        <v>277</v>
      </c>
      <c r="U37" s="816"/>
      <c r="V37" s="777" t="s">
        <v>272</v>
      </c>
      <c r="AC37" s="788" t="s">
        <v>239</v>
      </c>
      <c r="AE37" s="788" t="s">
        <v>273</v>
      </c>
    </row>
    <row r="38" spans="1:31" ht="36" x14ac:dyDescent="0.25">
      <c r="A38" s="827" t="s">
        <v>740</v>
      </c>
      <c r="B38" s="815"/>
      <c r="C38" s="815" t="s">
        <v>246</v>
      </c>
      <c r="D38" s="814"/>
      <c r="E38" s="815"/>
      <c r="F38" s="814"/>
      <c r="G38" s="814"/>
      <c r="H38" s="814"/>
      <c r="J38" s="797" t="s">
        <v>273</v>
      </c>
      <c r="L38" s="792" t="s">
        <v>814</v>
      </c>
      <c r="M38" s="788" t="s">
        <v>239</v>
      </c>
      <c r="T38" s="797" t="s">
        <v>277</v>
      </c>
      <c r="U38" s="816"/>
      <c r="V38" s="778" t="s">
        <v>274</v>
      </c>
      <c r="W38" s="788" t="s">
        <v>246</v>
      </c>
      <c r="X38" s="788" t="s">
        <v>246</v>
      </c>
      <c r="Z38" s="788" t="s">
        <v>246</v>
      </c>
      <c r="AE38" s="788" t="s">
        <v>273</v>
      </c>
    </row>
    <row r="39" spans="1:31" ht="36" x14ac:dyDescent="0.25">
      <c r="A39" s="774" t="s">
        <v>751</v>
      </c>
      <c r="B39" s="814"/>
      <c r="C39" s="815"/>
      <c r="D39" s="814"/>
      <c r="E39" s="814"/>
      <c r="F39" s="814"/>
      <c r="G39" s="828" t="s">
        <v>239</v>
      </c>
      <c r="H39" s="814"/>
      <c r="J39" s="797" t="s">
        <v>277</v>
      </c>
      <c r="L39" s="792" t="s">
        <v>817</v>
      </c>
      <c r="M39" s="788" t="s">
        <v>246</v>
      </c>
      <c r="P39" s="788" t="s">
        <v>246</v>
      </c>
      <c r="T39" s="797" t="s">
        <v>273</v>
      </c>
      <c r="U39" s="816"/>
      <c r="V39" s="777" t="s">
        <v>275</v>
      </c>
      <c r="AB39" s="788" t="s">
        <v>246</v>
      </c>
      <c r="AE39" s="788" t="s">
        <v>273</v>
      </c>
    </row>
    <row r="40" spans="1:31" ht="60" x14ac:dyDescent="0.25">
      <c r="A40" s="792"/>
      <c r="B40" s="814"/>
      <c r="C40" s="815"/>
      <c r="D40" s="814"/>
      <c r="E40" s="814"/>
      <c r="F40" s="814"/>
      <c r="G40" s="814"/>
      <c r="H40" s="814"/>
      <c r="J40" s="797"/>
      <c r="L40" s="792" t="s">
        <v>820</v>
      </c>
      <c r="M40" s="788" t="s">
        <v>239</v>
      </c>
      <c r="T40" s="797" t="s">
        <v>277</v>
      </c>
      <c r="U40" s="816"/>
      <c r="V40" s="777" t="s">
        <v>456</v>
      </c>
      <c r="AB40" s="788" t="s">
        <v>239</v>
      </c>
      <c r="AE40" s="788" t="s">
        <v>277</v>
      </c>
    </row>
    <row r="41" spans="1:31" ht="27" x14ac:dyDescent="0.25">
      <c r="L41" s="792" t="s">
        <v>822</v>
      </c>
      <c r="M41" s="788" t="s">
        <v>246</v>
      </c>
      <c r="N41" s="788" t="s">
        <v>246</v>
      </c>
      <c r="P41" s="788" t="s">
        <v>246</v>
      </c>
      <c r="T41" s="797" t="s">
        <v>273</v>
      </c>
      <c r="U41" s="816"/>
      <c r="V41" s="778" t="s">
        <v>278</v>
      </c>
      <c r="W41" s="788" t="s">
        <v>246</v>
      </c>
      <c r="X41" s="788" t="s">
        <v>246</v>
      </c>
      <c r="Z41" s="788" t="s">
        <v>246</v>
      </c>
      <c r="AE41" s="788" t="s">
        <v>273</v>
      </c>
    </row>
    <row r="42" spans="1:31" ht="63" x14ac:dyDescent="0.25">
      <c r="L42" s="792" t="s">
        <v>863</v>
      </c>
      <c r="M42" s="788" t="s">
        <v>246</v>
      </c>
      <c r="N42" s="788" t="s">
        <v>246</v>
      </c>
      <c r="P42" s="788" t="s">
        <v>246</v>
      </c>
      <c r="T42" s="797" t="s">
        <v>273</v>
      </c>
      <c r="U42" s="816"/>
      <c r="V42" s="779" t="s">
        <v>279</v>
      </c>
      <c r="W42" s="788" t="s">
        <v>246</v>
      </c>
      <c r="X42" s="788" t="s">
        <v>246</v>
      </c>
      <c r="Z42" s="788" t="s">
        <v>246</v>
      </c>
      <c r="AE42" s="809" t="s">
        <v>457</v>
      </c>
    </row>
    <row r="43" spans="1:31" ht="36" x14ac:dyDescent="0.25">
      <c r="L43" s="792" t="s">
        <v>824</v>
      </c>
      <c r="N43" s="788" t="s">
        <v>246</v>
      </c>
      <c r="T43" s="797" t="s">
        <v>273</v>
      </c>
      <c r="U43" s="799"/>
    </row>
    <row r="44" spans="1:31" ht="54" x14ac:dyDescent="0.25">
      <c r="L44" s="792" t="s">
        <v>866</v>
      </c>
      <c r="N44" s="788" t="s">
        <v>246</v>
      </c>
      <c r="T44" s="797" t="s">
        <v>273</v>
      </c>
      <c r="U44" s="799"/>
    </row>
    <row r="45" spans="1:31" ht="27" x14ac:dyDescent="0.25">
      <c r="L45" s="792" t="s">
        <v>825</v>
      </c>
      <c r="N45" s="788" t="s">
        <v>246</v>
      </c>
      <c r="T45" s="797" t="s">
        <v>273</v>
      </c>
      <c r="U45" s="799"/>
    </row>
    <row r="46" spans="1:31" ht="18" x14ac:dyDescent="0.25">
      <c r="L46" s="792" t="s">
        <v>826</v>
      </c>
      <c r="M46" s="788" t="s">
        <v>239</v>
      </c>
      <c r="N46" s="788" t="s">
        <v>239</v>
      </c>
      <c r="P46" s="788" t="s">
        <v>239</v>
      </c>
      <c r="T46" s="797" t="s">
        <v>277</v>
      </c>
      <c r="U46" s="799"/>
    </row>
    <row r="55" spans="2:5" ht="36" x14ac:dyDescent="0.25">
      <c r="C55" s="791" t="s">
        <v>550</v>
      </c>
      <c r="D55" s="792" t="s">
        <v>560</v>
      </c>
      <c r="E55" s="792"/>
    </row>
    <row r="56" spans="2:5" ht="24.95" customHeight="1" x14ac:dyDescent="0.25">
      <c r="B56" s="784"/>
      <c r="C56" s="788" t="s">
        <v>239</v>
      </c>
    </row>
    <row r="57" spans="2:5" ht="24.95" customHeight="1" x14ac:dyDescent="0.25">
      <c r="B57" s="784"/>
      <c r="C57" s="788" t="s">
        <v>239</v>
      </c>
    </row>
    <row r="58" spans="2:5" ht="24.95" customHeight="1" x14ac:dyDescent="0.25">
      <c r="B58" s="784"/>
      <c r="E58" s="788" t="s">
        <v>246</v>
      </c>
    </row>
    <row r="59" spans="2:5" ht="24.95" customHeight="1" x14ac:dyDescent="0.25">
      <c r="B59" s="784"/>
      <c r="C59" s="788" t="s">
        <v>239</v>
      </c>
      <c r="D59" s="788" t="s">
        <v>239</v>
      </c>
    </row>
    <row r="60" spans="2:5" ht="24.95" customHeight="1" x14ac:dyDescent="0.25">
      <c r="B60" s="784"/>
      <c r="C60" s="788" t="s">
        <v>246</v>
      </c>
      <c r="D60" s="788" t="s">
        <v>246</v>
      </c>
    </row>
    <row r="61" spans="2:5" ht="24.95" customHeight="1" x14ac:dyDescent="0.25">
      <c r="B61" s="784"/>
      <c r="D61" s="788" t="s">
        <v>246</v>
      </c>
      <c r="E61" s="788" t="s">
        <v>246</v>
      </c>
    </row>
    <row r="62" spans="2:5" ht="24.95" customHeight="1" x14ac:dyDescent="0.25">
      <c r="B62" s="784"/>
      <c r="D62" s="788" t="s">
        <v>239</v>
      </c>
    </row>
    <row r="63" spans="2:5" ht="24.95" customHeight="1" x14ac:dyDescent="0.25">
      <c r="B63" s="784"/>
      <c r="D63" s="788" t="s">
        <v>239</v>
      </c>
    </row>
    <row r="64" spans="2:5" ht="24.95" customHeight="1" x14ac:dyDescent="0.25">
      <c r="B64" s="784"/>
      <c r="C64" s="788" t="s">
        <v>239</v>
      </c>
      <c r="D64" s="788" t="s">
        <v>239</v>
      </c>
      <c r="E64" s="788" t="s">
        <v>239</v>
      </c>
    </row>
    <row r="65" spans="2:5" ht="24.95" customHeight="1" x14ac:dyDescent="0.25">
      <c r="B65" s="792"/>
      <c r="D65" s="788" t="s">
        <v>246</v>
      </c>
      <c r="E65" s="788" t="s">
        <v>246</v>
      </c>
    </row>
  </sheetData>
  <sheetProtection algorithmName="SHA-512" hashValue="6d7PMkvl7/LiDLrrkdKvBeJYI7clZiKYP9d8mipOymc/KdD/Xwu7R7VO2etx72e3YaILPM3HTTbbxKsoLdDaFw==" saltValue="Luccp8PRyhx802c8qvdL4g==" spinCount="100000" sheet="1" objects="1" scenarios="1"/>
  <conditionalFormatting sqref="B38">
    <cfRule type="cellIs" dxfId="10" priority="5" operator="equal">
      <formula>0</formula>
    </cfRule>
  </conditionalFormatting>
  <conditionalFormatting sqref="B24:H33">
    <cfRule type="cellIs" dxfId="9" priority="26" operator="equal">
      <formula>0</formula>
    </cfRule>
  </conditionalFormatting>
  <conditionalFormatting sqref="C37:C40">
    <cfRule type="cellIs" dxfId="8" priority="2" operator="equal">
      <formula>0</formula>
    </cfRule>
  </conditionalFormatting>
  <conditionalFormatting sqref="E22">
    <cfRule type="cellIs" dxfId="7" priority="1" operator="equal">
      <formula>0</formula>
    </cfRule>
  </conditionalFormatting>
  <conditionalFormatting sqref="E38">
    <cfRule type="cellIs" dxfId="6" priority="4" operator="equal">
      <formula>0</formula>
    </cfRule>
  </conditionalFormatting>
  <conditionalFormatting sqref="M28:N28 R28:S30">
    <cfRule type="cellIs" dxfId="5" priority="25" operator="equal">
      <formula>0</formula>
    </cfRule>
  </conditionalFormatting>
  <conditionalFormatting sqref="M29:P30">
    <cfRule type="cellIs" dxfId="4" priority="19" operator="equal">
      <formula>0</formula>
    </cfRule>
  </conditionalFormatting>
  <conditionalFormatting sqref="M24:S27">
    <cfRule type="cellIs" dxfId="3" priority="24" operator="equal">
      <formula>0</formula>
    </cfRule>
  </conditionalFormatting>
  <conditionalFormatting sqref="W25:X25">
    <cfRule type="cellIs" dxfId="2" priority="17" operator="equal">
      <formula>0</formula>
    </cfRule>
  </conditionalFormatting>
  <conditionalFormatting sqref="W28:AA29">
    <cfRule type="cellIs" dxfId="1" priority="7" operator="equal">
      <formula>0</formula>
    </cfRule>
  </conditionalFormatting>
  <conditionalFormatting sqref="AB26">
    <cfRule type="cellIs" dxfId="0" priority="16" operator="equal">
      <formula>0</formula>
    </cfRule>
  </conditionalFormatting>
  <pageMargins left="0.7" right="0.7" top="0.75" bottom="0.75" header="0.3" footer="0.3"/>
  <headerFooter>
    <oddHeader>&amp;C&amp;&amp;"Calibri"&amp;10&amp;K808080 Corporate Use&amp;K808080&amp;1#_x000D_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5A48-3E08-4FAB-8B5B-E50094336DDD}">
  <sheetPr codeName="Sheet2">
    <tabColor rgb="FF00B0F0"/>
  </sheetPr>
  <dimension ref="A2:X102"/>
  <sheetViews>
    <sheetView topLeftCell="A10" zoomScale="80" zoomScaleNormal="80" workbookViewId="0">
      <selection activeCell="Q77" sqref="Q77"/>
    </sheetView>
  </sheetViews>
  <sheetFormatPr baseColWidth="10" defaultColWidth="9.140625" defaultRowHeight="15" outlineLevelCol="1" x14ac:dyDescent="0.25"/>
  <cols>
    <col min="1" max="1" width="42.140625" style="39" customWidth="1" outlineLevel="1"/>
    <col min="2" max="2" width="3" style="39" customWidth="1"/>
    <col min="3" max="3" width="9.5703125" style="39" customWidth="1"/>
    <col min="4" max="4" width="9.140625" style="39"/>
    <col min="5" max="5" width="9.140625" style="39" customWidth="1"/>
    <col min="6" max="8" width="9.140625" style="39"/>
    <col min="9" max="9" width="17.7109375" style="39" customWidth="1"/>
    <col min="10" max="10" width="48.85546875" style="39" customWidth="1"/>
    <col min="11" max="11" width="7.5703125" style="39" customWidth="1"/>
    <col min="12" max="12" width="9.5703125" style="39" customWidth="1"/>
    <col min="13" max="13" width="10.85546875" style="39" customWidth="1"/>
    <col min="14" max="14" width="18.140625" style="39" customWidth="1"/>
    <col min="15" max="15" width="7.7109375" style="39" customWidth="1"/>
    <col min="16" max="16" width="8.7109375" style="39" customWidth="1"/>
    <col min="17" max="17" width="22.140625" style="39" customWidth="1"/>
    <col min="18" max="18" width="11.28515625" style="39" customWidth="1"/>
    <col min="19" max="19" width="15.5703125" style="39" customWidth="1"/>
    <col min="20" max="16384" width="9.140625" style="39"/>
  </cols>
  <sheetData>
    <row r="2" spans="1:17" ht="33.75" customHeight="1" x14ac:dyDescent="0.3">
      <c r="D2" s="40" t="s">
        <v>0</v>
      </c>
      <c r="E2" s="40"/>
      <c r="F2" s="41"/>
      <c r="G2" s="41"/>
      <c r="H2" s="41"/>
      <c r="I2" s="41"/>
      <c r="J2" s="42"/>
      <c r="K2" s="42"/>
      <c r="L2" s="42"/>
    </row>
    <row r="3" spans="1:17" ht="41.45" customHeight="1" thickBot="1" x14ac:dyDescent="0.5">
      <c r="B3" s="43"/>
      <c r="C3" s="275"/>
      <c r="D3" s="45" t="s">
        <v>1</v>
      </c>
      <c r="E3" s="45"/>
      <c r="F3" s="45"/>
      <c r="G3" s="45"/>
      <c r="H3" s="46"/>
      <c r="I3" s="46"/>
      <c r="J3" s="46"/>
      <c r="K3" s="46"/>
      <c r="L3" s="46"/>
      <c r="M3" s="46"/>
      <c r="N3" s="46"/>
      <c r="O3" s="46"/>
      <c r="P3" s="46"/>
      <c r="Q3" s="46"/>
    </row>
    <row r="4" spans="1:17" ht="11.25" customHeight="1" x14ac:dyDescent="0.45">
      <c r="B4" s="43"/>
      <c r="C4" s="44"/>
      <c r="D4" s="48"/>
      <c r="E4" s="48"/>
      <c r="F4" s="48"/>
      <c r="G4" s="48"/>
    </row>
    <row r="5" spans="1:17" ht="21.95" customHeight="1" x14ac:dyDescent="0.3">
      <c r="A5" s="49"/>
      <c r="B5" s="49"/>
      <c r="C5" s="44"/>
      <c r="D5" s="50" t="s">
        <v>2</v>
      </c>
    </row>
    <row r="6" spans="1:17" ht="57" customHeight="1" x14ac:dyDescent="0.3">
      <c r="A6" s="51"/>
      <c r="B6" s="51"/>
      <c r="C6" s="44"/>
      <c r="D6" s="1061" t="s">
        <v>3</v>
      </c>
      <c r="E6" s="1061"/>
      <c r="F6" s="1061"/>
      <c r="G6" s="1061"/>
      <c r="H6" s="1061"/>
      <c r="I6" s="1061"/>
      <c r="J6" s="1061"/>
      <c r="K6" s="1061"/>
      <c r="L6" s="1061"/>
      <c r="M6" s="1061"/>
      <c r="N6" s="1061"/>
      <c r="O6" s="1061"/>
      <c r="P6" s="1061"/>
      <c r="Q6" s="1061"/>
    </row>
    <row r="7" spans="1:17" ht="27.75" customHeight="1" x14ac:dyDescent="0.3">
      <c r="A7" s="51"/>
      <c r="B7" s="51"/>
      <c r="C7" s="44"/>
      <c r="D7" s="52"/>
      <c r="E7" s="52"/>
      <c r="F7" s="52"/>
      <c r="G7" s="52"/>
      <c r="H7" s="52"/>
      <c r="I7" s="52"/>
      <c r="J7" s="53" t="s">
        <v>4</v>
      </c>
      <c r="K7" s="52"/>
      <c r="L7" s="52"/>
      <c r="M7" s="52"/>
      <c r="N7" s="52"/>
      <c r="O7" s="52"/>
    </row>
    <row r="8" spans="1:17" ht="23.45" customHeight="1" x14ac:dyDescent="0.3">
      <c r="A8" s="51"/>
      <c r="B8" s="51"/>
      <c r="C8" s="44"/>
      <c r="D8" s="1067" t="s">
        <v>5</v>
      </c>
      <c r="E8" s="1067"/>
      <c r="F8" s="1067"/>
      <c r="G8" s="1067"/>
      <c r="H8" s="1067"/>
      <c r="I8" s="1067"/>
      <c r="J8" s="54" t="s">
        <v>6</v>
      </c>
      <c r="K8" s="52"/>
      <c r="L8" s="52"/>
      <c r="M8" s="52"/>
      <c r="N8" s="52"/>
    </row>
    <row r="9" spans="1:17" ht="14.25" customHeight="1" x14ac:dyDescent="0.3">
      <c r="A9" s="51"/>
      <c r="B9" s="51"/>
      <c r="C9" s="44"/>
      <c r="D9" s="56"/>
      <c r="E9" s="56"/>
      <c r="F9" s="56"/>
      <c r="G9" s="56"/>
      <c r="H9" s="56"/>
      <c r="I9" s="56"/>
      <c r="J9" s="57"/>
      <c r="K9" s="52"/>
      <c r="L9" s="52"/>
      <c r="M9" s="52"/>
      <c r="N9" s="52"/>
      <c r="O9" s="1056" t="s">
        <v>7</v>
      </c>
      <c r="P9" s="1056"/>
      <c r="Q9" s="1056"/>
    </row>
    <row r="10" spans="1:17" ht="33.950000000000003" customHeight="1" x14ac:dyDescent="0.3">
      <c r="A10" s="51"/>
      <c r="B10" s="51"/>
      <c r="C10" s="9"/>
      <c r="D10" s="1046" t="s">
        <v>8</v>
      </c>
      <c r="E10" s="1046"/>
      <c r="F10" s="1046"/>
      <c r="G10" s="1046"/>
      <c r="H10" s="1046"/>
      <c r="I10" s="1047"/>
      <c r="J10" s="1048" t="s">
        <v>9</v>
      </c>
      <c r="K10" s="1" t="s">
        <v>10</v>
      </c>
      <c r="L10" s="2" t="s">
        <v>11</v>
      </c>
      <c r="M10" s="2" t="s">
        <v>12</v>
      </c>
      <c r="N10" s="3" t="s">
        <v>13</v>
      </c>
      <c r="O10" s="1057" t="s">
        <v>462</v>
      </c>
      <c r="P10" s="1058"/>
      <c r="Q10" s="1058"/>
    </row>
    <row r="11" spans="1:17" ht="22.5" customHeight="1" x14ac:dyDescent="0.3">
      <c r="A11" s="51"/>
      <c r="B11" s="51"/>
      <c r="C11" s="9"/>
      <c r="D11" s="1046"/>
      <c r="E11" s="1046"/>
      <c r="F11" s="1046"/>
      <c r="G11" s="1046"/>
      <c r="H11" s="1046"/>
      <c r="I11" s="1047"/>
      <c r="J11" s="1068"/>
      <c r="K11" s="4" t="s">
        <v>15</v>
      </c>
      <c r="L11" s="5" t="s">
        <v>16</v>
      </c>
      <c r="M11" s="6" t="s">
        <v>17</v>
      </c>
      <c r="N11" s="7" t="s">
        <v>18</v>
      </c>
      <c r="O11" s="1057"/>
      <c r="P11" s="1058"/>
      <c r="Q11" s="1058"/>
    </row>
    <row r="12" spans="1:17" ht="57" customHeight="1" x14ac:dyDescent="0.25">
      <c r="A12" s="59"/>
      <c r="B12" s="59"/>
      <c r="C12" s="16"/>
      <c r="D12" s="1069">
        <f>IF($J$8=Φύλλο1!$A$2,Φύλλο1!A3,IF('Water-Step 1'!J8=Φύλλο1!$A$10,Φύλλο1!A11,Φύλλο1!A18))</f>
        <v>0</v>
      </c>
      <c r="E12" s="1069"/>
      <c r="F12" s="1069"/>
      <c r="G12" s="1069"/>
      <c r="H12" s="1069"/>
      <c r="I12" s="1069"/>
      <c r="J12" s="34">
        <f>IF($J$8=Φύλλο1!$A$2,Φύλλο1!B3,IF($J$8=Φύλλο1!$A$10,Φύλλο1!B11,Φύλλο1!B18))</f>
        <v>0</v>
      </c>
      <c r="K12" s="33"/>
      <c r="L12" s="32"/>
      <c r="M12" s="32"/>
      <c r="N12" s="33"/>
      <c r="O12" s="1063"/>
      <c r="P12" s="1063"/>
      <c r="Q12" s="1063"/>
    </row>
    <row r="13" spans="1:17" ht="48.75" customHeight="1" x14ac:dyDescent="0.25">
      <c r="A13" s="62"/>
      <c r="B13" s="62"/>
      <c r="C13" s="12" t="s">
        <v>19</v>
      </c>
      <c r="D13" s="1070" t="str">
        <f>IF($J$8=Φύλλο1!$A$2,Φύλλο1!A4,IF('Water-Step 1'!J8=Φύλλο1!$A$10,Φύλλο1!A12,Φύλλο1!A19))</f>
        <v xml:space="preserve">¿Está construido el proyecto en una planicie aluvial, un humedal o una barrera de baja altitud? </v>
      </c>
      <c r="E13" s="1070"/>
      <c r="F13" s="1070"/>
      <c r="G13" s="1070"/>
      <c r="H13" s="1070"/>
      <c r="I13" s="1070"/>
      <c r="J13" s="34" t="str">
        <f>IF($J$8=Φύλλο1!$A$2,Φύλλο1!B4,IF($J$8=Φύλλο1!$A$10,Φύλλο1!B12,Φύλλο1!B19))</f>
        <v xml:space="preserve">Se trata de zonas planas que están cerca de la orilla de un lago o mar. Debido a su baja altitud (no más de 10 metros), estas zonas son propensas a inundaciones y marejadas. </v>
      </c>
      <c r="K13" s="35">
        <v>0</v>
      </c>
      <c r="L13" s="36"/>
      <c r="M13" s="36"/>
      <c r="N13" s="35">
        <v>3</v>
      </c>
      <c r="O13" s="1064"/>
      <c r="P13" s="1064"/>
      <c r="Q13" s="1064"/>
    </row>
    <row r="14" spans="1:17" ht="78" customHeight="1" x14ac:dyDescent="0.25">
      <c r="A14" s="63"/>
      <c r="B14" s="63"/>
      <c r="C14" s="12" t="s">
        <v>20</v>
      </c>
      <c r="D14" s="1070" t="str">
        <f>IF($J$8=Φύλλο1!$A$2,Φύλλο1!A5,IF('Water-Step 1'!J8=Φύλλο1!$A$10,Φύλλο1!A13,Φύλλο1!A20))</f>
        <v xml:space="preserve">¿Se desarrolla el proyecto a lo largo de la ribera de un río? </v>
      </c>
      <c r="E14" s="1070"/>
      <c r="F14" s="1070"/>
      <c r="G14" s="1070"/>
      <c r="H14" s="1070"/>
      <c r="I14" s="1070"/>
      <c r="J14" s="34" t="str">
        <f>IF($J$8=Φύλλο1!$A$2,Φύλλο1!B5,IF($J$8=Φύλλο1!$A$10,Φύλλο1!B13,Φύλλο1!B20))</f>
        <v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v>
      </c>
      <c r="K14" s="37">
        <v>0</v>
      </c>
      <c r="L14" s="36"/>
      <c r="M14" s="36"/>
      <c r="N14" s="37">
        <v>3</v>
      </c>
      <c r="O14" s="1065"/>
      <c r="P14" s="1065"/>
      <c r="Q14" s="1065"/>
    </row>
    <row r="15" spans="1:17" s="64" customFormat="1" ht="52.5" customHeight="1" x14ac:dyDescent="0.25">
      <c r="A15" s="63"/>
      <c r="B15" s="63"/>
      <c r="C15" s="12" t="s">
        <v>21</v>
      </c>
      <c r="D15" s="1070" t="str">
        <f>IF($J$8=Φύλλο1!$A$2,Φύλλο1!A6,IF('Water-Step 1'!J8=Φύλλο1!$A$10,Φύλλο1!A14,Φύλλο1!A21))</f>
        <v xml:space="preserve">¿Ha sufrido la zona inundaciones importantes en los últimos tiempos?  </v>
      </c>
      <c r="E15" s="1070"/>
      <c r="F15" s="1070"/>
      <c r="G15" s="1070"/>
      <c r="H15" s="1070"/>
      <c r="I15" s="1070"/>
      <c r="J15" s="34" t="str">
        <f>IF($J$8=Φύλλο1!$A$2,Φύλλο1!B6,IF($J$8=Φύλλο1!$A$10,Φύλλο1!B14,Φύλλο1!B21))</f>
        <v>Responda «Sí» cuando se haya producido una inundación importante en los últimos 50 años y «No» si no hay memoria reciente de grandes inundaciones en la región.</v>
      </c>
      <c r="K15" s="37">
        <v>0</v>
      </c>
      <c r="L15" s="36"/>
      <c r="M15" s="36"/>
      <c r="N15" s="37">
        <v>3</v>
      </c>
      <c r="O15" s="1065"/>
      <c r="P15" s="1065"/>
      <c r="Q15" s="1065"/>
    </row>
    <row r="16" spans="1:17" s="64" customFormat="1" ht="54.75" customHeight="1" thickBot="1" x14ac:dyDescent="0.3">
      <c r="A16" s="63"/>
      <c r="B16" s="63"/>
      <c r="C16" s="12" t="s">
        <v>22</v>
      </c>
      <c r="D16" s="1072" t="str">
        <f>IF($J$8=Φύλλο1!$A$2,Φύλλο1!A7,IF('Water-Step 1'!J8=Φύλλο1!$A$10,Φύλλο1!A15,Φύλλο1!A22))</f>
        <v>¿Se encuentra alguna de las rutas de acceso del proyecto dentro de una planicie aluvial?</v>
      </c>
      <c r="E16" s="1072"/>
      <c r="F16" s="1072"/>
      <c r="G16" s="1072"/>
      <c r="H16" s="1072"/>
      <c r="I16" s="1072"/>
      <c r="J16" s="273" t="str">
        <f>IF($J$8=Φύλλο1!$A$2,Φύλλο1!B7,IF($J$8=Φύλλο1!$A$10,Φύλλο1!B15,Φύλλο1!B22))</f>
        <v xml:space="preserve">Aun cuando las instalaciones se mantengan intactas, las inundaciones pueden obstaculizar el acceso, lo que incidiría en las cadenas de suministro o en el transporte de personas hacia/desde el proyecto. </v>
      </c>
      <c r="K16" s="274">
        <v>0</v>
      </c>
      <c r="L16" s="274">
        <v>1</v>
      </c>
      <c r="M16" s="274">
        <v>2</v>
      </c>
      <c r="N16" s="274">
        <v>3</v>
      </c>
      <c r="O16" s="1071"/>
      <c r="P16" s="1071"/>
      <c r="Q16" s="1071"/>
    </row>
    <row r="17" spans="1:18" ht="13.5" customHeight="1" thickTop="1" x14ac:dyDescent="0.25">
      <c r="A17" s="63"/>
      <c r="B17" s="63"/>
      <c r="C17" s="16"/>
      <c r="D17" s="1066" t="s">
        <v>23</v>
      </c>
      <c r="E17" s="1066"/>
      <c r="F17" s="1066"/>
      <c r="G17" s="1066"/>
      <c r="H17" s="1066"/>
      <c r="I17" s="1066"/>
      <c r="J17" s="38"/>
      <c r="K17" s="19"/>
      <c r="L17" s="8"/>
      <c r="M17" s="8"/>
      <c r="N17" s="19"/>
      <c r="O17" s="65"/>
    </row>
    <row r="18" spans="1:18" ht="18" customHeight="1" x14ac:dyDescent="0.25">
      <c r="A18" s="63"/>
      <c r="B18" s="63"/>
      <c r="C18" s="16"/>
      <c r="D18" s="1066" t="s">
        <v>24</v>
      </c>
      <c r="E18" s="1066"/>
      <c r="F18" s="1066"/>
      <c r="G18" s="1066"/>
      <c r="H18" s="1066"/>
      <c r="I18" s="1066"/>
      <c r="J18" s="38"/>
      <c r="K18" s="19"/>
      <c r="L18" s="8"/>
      <c r="M18" s="8"/>
      <c r="N18" s="19"/>
    </row>
    <row r="19" spans="1:18" ht="32.25" customHeight="1" x14ac:dyDescent="0.25">
      <c r="A19" s="63"/>
      <c r="B19" s="63"/>
      <c r="C19" s="66"/>
      <c r="M19" s="1073" t="s">
        <v>867</v>
      </c>
      <c r="N19" s="1073"/>
      <c r="O19" s="1038" t="e">
        <f>AVERAGE(O13:Q16)</f>
        <v>#DIV/0!</v>
      </c>
      <c r="P19" s="1038"/>
      <c r="Q19" s="1038"/>
      <c r="R19" s="67"/>
    </row>
    <row r="20" spans="1:18" ht="7.5" customHeight="1" x14ac:dyDescent="0.25">
      <c r="A20" s="68"/>
      <c r="B20" s="68"/>
      <c r="K20" s="69"/>
      <c r="L20" s="69"/>
      <c r="M20" s="69"/>
      <c r="N20" s="69"/>
      <c r="O20" s="435"/>
    </row>
    <row r="21" spans="1:18" ht="30.95" customHeight="1" x14ac:dyDescent="0.25">
      <c r="D21" s="1074"/>
      <c r="E21" s="1074"/>
      <c r="F21" s="1074"/>
      <c r="G21" s="1074"/>
      <c r="H21" s="1074"/>
      <c r="M21" s="1037" t="s">
        <v>25</v>
      </c>
      <c r="N21" s="1037"/>
      <c r="O21" s="1039" t="e">
        <f>IF(O19&lt;=1,"Bajo",IF(O19&lt;=2,"Medio","Alto"))</f>
        <v>#DIV/0!</v>
      </c>
      <c r="P21" s="1039"/>
      <c r="Q21" s="1039"/>
    </row>
    <row r="22" spans="1:18" ht="24" customHeight="1" x14ac:dyDescent="0.25">
      <c r="D22" s="70"/>
      <c r="E22" s="70"/>
      <c r="F22" s="70"/>
      <c r="G22" s="70"/>
      <c r="H22" s="70"/>
      <c r="M22" s="266"/>
      <c r="N22" s="266"/>
      <c r="O22" s="266"/>
      <c r="P22" s="98"/>
      <c r="Q22" s="98"/>
    </row>
    <row r="23" spans="1:18" ht="18" customHeight="1" x14ac:dyDescent="0.25">
      <c r="B23" s="73"/>
      <c r="D23" s="50" t="s">
        <v>26</v>
      </c>
      <c r="E23" s="74"/>
      <c r="F23" s="74"/>
      <c r="G23" s="75"/>
      <c r="H23" s="75"/>
      <c r="I23" s="75"/>
      <c r="J23" s="75"/>
      <c r="L23" s="71"/>
      <c r="M23" s="71"/>
      <c r="N23" s="71"/>
      <c r="O23" s="1056" t="s">
        <v>7</v>
      </c>
      <c r="P23" s="1056"/>
      <c r="Q23" s="1056"/>
    </row>
    <row r="24" spans="1:18" ht="21.95" customHeight="1" x14ac:dyDescent="0.25">
      <c r="A24" s="77"/>
      <c r="B24" s="78"/>
      <c r="C24" s="8"/>
      <c r="D24" s="1046" t="s">
        <v>8</v>
      </c>
      <c r="E24" s="1046"/>
      <c r="F24" s="1046"/>
      <c r="G24" s="1046"/>
      <c r="H24" s="1046"/>
      <c r="I24" s="1047"/>
      <c r="J24" s="1048" t="s">
        <v>9</v>
      </c>
      <c r="K24" s="1" t="s">
        <v>10</v>
      </c>
      <c r="L24" s="2" t="s">
        <v>11</v>
      </c>
      <c r="M24" s="2" t="s">
        <v>12</v>
      </c>
      <c r="N24" s="3" t="s">
        <v>13</v>
      </c>
      <c r="O24" s="1057" t="s">
        <v>462</v>
      </c>
      <c r="P24" s="1058"/>
      <c r="Q24" s="1058"/>
    </row>
    <row r="25" spans="1:18" ht="23.45" customHeight="1" x14ac:dyDescent="0.25">
      <c r="A25" s="77"/>
      <c r="B25" s="78"/>
      <c r="C25" s="8"/>
      <c r="D25" s="1046"/>
      <c r="E25" s="1046"/>
      <c r="F25" s="1046"/>
      <c r="G25" s="1046"/>
      <c r="H25" s="1046"/>
      <c r="I25" s="1047"/>
      <c r="J25" s="1048"/>
      <c r="K25" s="4" t="s">
        <v>15</v>
      </c>
      <c r="L25" s="5" t="s">
        <v>16</v>
      </c>
      <c r="M25" s="6" t="s">
        <v>17</v>
      </c>
      <c r="N25" s="7" t="s">
        <v>18</v>
      </c>
      <c r="O25" s="1057"/>
      <c r="P25" s="1058"/>
      <c r="Q25" s="1058"/>
    </row>
    <row r="26" spans="1:18" ht="87" customHeight="1" x14ac:dyDescent="0.25">
      <c r="A26" s="77"/>
      <c r="B26" s="78"/>
      <c r="C26" s="16" t="s">
        <v>27</v>
      </c>
      <c r="D26" s="1080" t="s">
        <v>28</v>
      </c>
      <c r="E26" s="1080"/>
      <c r="F26" s="1080"/>
      <c r="G26" s="1080"/>
      <c r="H26" s="1080"/>
      <c r="I26" s="1080"/>
      <c r="J26" s="278" t="s">
        <v>29</v>
      </c>
      <c r="K26" s="279">
        <v>0</v>
      </c>
      <c r="L26" s="279">
        <v>1</v>
      </c>
      <c r="M26" s="279">
        <v>2</v>
      </c>
      <c r="N26" s="279">
        <v>3</v>
      </c>
      <c r="O26" s="1041"/>
      <c r="P26" s="1041"/>
      <c r="Q26" s="1041"/>
    </row>
    <row r="27" spans="1:18" ht="66.75" customHeight="1" x14ac:dyDescent="0.25">
      <c r="A27" s="77"/>
      <c r="B27" s="78"/>
      <c r="C27" s="16" t="s">
        <v>30</v>
      </c>
      <c r="D27" s="1062" t="s">
        <v>31</v>
      </c>
      <c r="E27" s="1062"/>
      <c r="F27" s="1062"/>
      <c r="G27" s="1062"/>
      <c r="H27" s="1062"/>
      <c r="I27" s="1062"/>
      <c r="J27" s="278" t="s">
        <v>32</v>
      </c>
      <c r="K27" s="279">
        <v>0</v>
      </c>
      <c r="L27" s="279">
        <v>1</v>
      </c>
      <c r="M27" s="279">
        <v>2</v>
      </c>
      <c r="N27" s="279">
        <v>3</v>
      </c>
      <c r="O27" s="1041"/>
      <c r="P27" s="1041"/>
      <c r="Q27" s="1041"/>
    </row>
    <row r="28" spans="1:18" ht="52.5" customHeight="1" thickBot="1" x14ac:dyDescent="0.3">
      <c r="A28" s="79"/>
      <c r="B28" s="80"/>
      <c r="C28" s="16" t="s">
        <v>33</v>
      </c>
      <c r="D28" s="1081" t="s">
        <v>34</v>
      </c>
      <c r="E28" s="1081"/>
      <c r="F28" s="1081"/>
      <c r="G28" s="1081"/>
      <c r="H28" s="1081"/>
      <c r="I28" s="1081"/>
      <c r="J28" s="276" t="s">
        <v>35</v>
      </c>
      <c r="K28" s="277">
        <v>0</v>
      </c>
      <c r="L28" s="277">
        <v>1</v>
      </c>
      <c r="M28" s="277">
        <v>2</v>
      </c>
      <c r="N28" s="277">
        <v>3</v>
      </c>
      <c r="O28" s="1041"/>
      <c r="P28" s="1041"/>
      <c r="Q28" s="1041"/>
    </row>
    <row r="29" spans="1:18" ht="13.5" customHeight="1" thickTop="1" x14ac:dyDescent="0.25">
      <c r="A29" s="79"/>
      <c r="B29" s="80"/>
      <c r="D29" s="81"/>
      <c r="E29" s="81"/>
      <c r="F29" s="81"/>
      <c r="G29" s="81"/>
      <c r="H29" s="81"/>
      <c r="I29" s="81"/>
      <c r="J29" s="82"/>
      <c r="K29" s="82"/>
      <c r="L29" s="82"/>
      <c r="M29" s="82"/>
      <c r="N29" s="82"/>
      <c r="O29" s="83"/>
    </row>
    <row r="30" spans="1:18" ht="30.95" customHeight="1" x14ac:dyDescent="0.25">
      <c r="A30" s="79"/>
      <c r="B30" s="80"/>
      <c r="D30" s="81"/>
      <c r="E30" s="81"/>
      <c r="F30" s="81"/>
      <c r="G30" s="81"/>
      <c r="H30" s="81"/>
      <c r="I30" s="81"/>
      <c r="J30" s="82"/>
      <c r="M30" s="1037" t="s">
        <v>36</v>
      </c>
      <c r="N30" s="1037"/>
      <c r="O30" s="1038">
        <f>MAX(O26:Q28)</f>
        <v>0</v>
      </c>
      <c r="P30" s="1038"/>
      <c r="Q30" s="1038"/>
      <c r="R30" s="67"/>
    </row>
    <row r="31" spans="1:18" ht="15" customHeight="1" x14ac:dyDescent="0.25">
      <c r="A31" s="79"/>
      <c r="B31" s="80"/>
      <c r="L31" s="71"/>
      <c r="M31" s="71"/>
      <c r="N31" s="71"/>
      <c r="O31" s="23"/>
      <c r="P31" s="72"/>
      <c r="Q31" s="162"/>
    </row>
    <row r="32" spans="1:18" ht="27.95" customHeight="1" x14ac:dyDescent="0.25">
      <c r="A32" s="85"/>
      <c r="B32" s="85"/>
      <c r="J32" s="53"/>
      <c r="M32" s="1037" t="s">
        <v>37</v>
      </c>
      <c r="N32" s="1037"/>
      <c r="O32" s="1039" t="str">
        <f>IF(O30&lt;=1,"Bajo",IF(O30&lt;=2,"Medio","Alto"))</f>
        <v>Bajo</v>
      </c>
      <c r="P32" s="1039"/>
      <c r="Q32" s="1039"/>
    </row>
    <row r="33" spans="1:18" ht="27.95" customHeight="1" x14ac:dyDescent="0.25">
      <c r="A33" s="85"/>
      <c r="B33" s="85"/>
      <c r="J33" s="53"/>
      <c r="M33" s="265"/>
      <c r="N33" s="265"/>
      <c r="O33" s="23"/>
      <c r="P33" s="23"/>
      <c r="Q33" s="23"/>
    </row>
    <row r="34" spans="1:18" ht="27.95" customHeight="1" x14ac:dyDescent="0.25">
      <c r="A34" s="85"/>
      <c r="B34" s="85"/>
      <c r="J34" s="53" t="s">
        <v>4</v>
      </c>
      <c r="M34" s="265"/>
      <c r="N34" s="265"/>
      <c r="O34" s="23"/>
      <c r="P34" s="23"/>
      <c r="Q34" s="23"/>
    </row>
    <row r="35" spans="1:18" ht="32.450000000000003" customHeight="1" x14ac:dyDescent="0.25">
      <c r="A35" s="85"/>
      <c r="B35" s="85"/>
      <c r="D35" s="1067" t="s">
        <v>38</v>
      </c>
      <c r="E35" s="1067"/>
      <c r="F35" s="1067"/>
      <c r="G35" s="1067"/>
      <c r="H35" s="1067"/>
      <c r="I35" s="1067"/>
      <c r="J35" s="54"/>
      <c r="K35" s="1083" t="s">
        <v>39</v>
      </c>
      <c r="L35" s="1083"/>
      <c r="M35" s="1083"/>
      <c r="N35" s="1083"/>
      <c r="O35" s="265"/>
      <c r="P35" s="23"/>
      <c r="Q35" s="23"/>
    </row>
    <row r="36" spans="1:18" ht="18.75" customHeight="1" x14ac:dyDescent="0.25">
      <c r="A36" s="85"/>
      <c r="B36" s="85"/>
      <c r="D36" s="50" t="s">
        <v>40</v>
      </c>
      <c r="J36" s="86"/>
      <c r="M36" s="265"/>
      <c r="N36" s="265"/>
      <c r="O36" s="1056" t="s">
        <v>7</v>
      </c>
      <c r="P36" s="1056"/>
      <c r="Q36" s="1056"/>
    </row>
    <row r="37" spans="1:18" ht="27.95" customHeight="1" x14ac:dyDescent="0.25">
      <c r="A37" s="85"/>
      <c r="B37" s="85"/>
      <c r="C37" s="8"/>
      <c r="D37" s="1046" t="s">
        <v>8</v>
      </c>
      <c r="E37" s="1046"/>
      <c r="F37" s="1046"/>
      <c r="G37" s="1046"/>
      <c r="H37" s="1046"/>
      <c r="I37" s="1047"/>
      <c r="J37" s="1048" t="s">
        <v>9</v>
      </c>
      <c r="K37" s="1" t="s">
        <v>10</v>
      </c>
      <c r="L37" s="2" t="s">
        <v>11</v>
      </c>
      <c r="M37" s="2" t="s">
        <v>12</v>
      </c>
      <c r="N37" s="3" t="s">
        <v>13</v>
      </c>
      <c r="O37" s="1057" t="s">
        <v>462</v>
      </c>
      <c r="P37" s="1058"/>
      <c r="Q37" s="1058"/>
    </row>
    <row r="38" spans="1:18" ht="27.95" customHeight="1" x14ac:dyDescent="0.25">
      <c r="A38" s="85"/>
      <c r="B38" s="85"/>
      <c r="C38" s="8"/>
      <c r="D38" s="1046"/>
      <c r="E38" s="1046"/>
      <c r="F38" s="1046"/>
      <c r="G38" s="1046"/>
      <c r="H38" s="1046"/>
      <c r="I38" s="1047"/>
      <c r="J38" s="1048"/>
      <c r="K38" s="4" t="s">
        <v>15</v>
      </c>
      <c r="L38" s="5" t="s">
        <v>16</v>
      </c>
      <c r="M38" s="6" t="s">
        <v>17</v>
      </c>
      <c r="N38" s="7" t="s">
        <v>18</v>
      </c>
      <c r="O38" s="1057"/>
      <c r="P38" s="1058"/>
      <c r="Q38" s="1058"/>
    </row>
    <row r="39" spans="1:18" ht="47.25" customHeight="1" x14ac:dyDescent="0.25">
      <c r="A39" s="85"/>
      <c r="B39" s="85"/>
      <c r="C39" s="16" t="s">
        <v>41</v>
      </c>
      <c r="D39" s="1059" t="s">
        <v>42</v>
      </c>
      <c r="E39" s="1059"/>
      <c r="F39" s="1059"/>
      <c r="G39" s="1059"/>
      <c r="H39" s="1059"/>
      <c r="I39" s="1059"/>
      <c r="J39" s="278" t="s">
        <v>43</v>
      </c>
      <c r="K39" s="279">
        <v>0</v>
      </c>
      <c r="L39" s="281"/>
      <c r="M39" s="281"/>
      <c r="N39" s="279">
        <v>3</v>
      </c>
      <c r="O39" s="1041"/>
      <c r="P39" s="1041"/>
      <c r="Q39" s="1041"/>
    </row>
    <row r="40" spans="1:18" ht="123" customHeight="1" x14ac:dyDescent="0.25">
      <c r="A40" s="85"/>
      <c r="B40" s="85"/>
      <c r="C40" s="16" t="s">
        <v>44</v>
      </c>
      <c r="D40" s="1040" t="s">
        <v>45</v>
      </c>
      <c r="E40" s="1040"/>
      <c r="F40" s="1040"/>
      <c r="G40" s="1040"/>
      <c r="H40" s="1040"/>
      <c r="I40" s="1040"/>
      <c r="J40" s="278" t="s">
        <v>46</v>
      </c>
      <c r="K40" s="279">
        <v>0</v>
      </c>
      <c r="L40" s="279">
        <v>1</v>
      </c>
      <c r="M40" s="279">
        <v>2</v>
      </c>
      <c r="N40" s="279">
        <v>3</v>
      </c>
      <c r="O40" s="1041"/>
      <c r="P40" s="1041"/>
      <c r="Q40" s="1041"/>
    </row>
    <row r="41" spans="1:18" ht="73.5" customHeight="1" x14ac:dyDescent="0.25">
      <c r="A41" s="85"/>
      <c r="B41" s="85"/>
      <c r="C41" s="16" t="s">
        <v>47</v>
      </c>
      <c r="D41" s="1040" t="s">
        <v>48</v>
      </c>
      <c r="E41" s="1040"/>
      <c r="F41" s="1040"/>
      <c r="G41" s="1040"/>
      <c r="H41" s="1040"/>
      <c r="I41" s="1040"/>
      <c r="J41" s="278" t="s">
        <v>49</v>
      </c>
      <c r="K41" s="279">
        <v>0</v>
      </c>
      <c r="L41" s="281"/>
      <c r="M41" s="281"/>
      <c r="N41" s="279">
        <v>3</v>
      </c>
      <c r="O41" s="1041"/>
      <c r="P41" s="1041"/>
      <c r="Q41" s="1041"/>
    </row>
    <row r="42" spans="1:18" ht="74.25" customHeight="1" thickBot="1" x14ac:dyDescent="0.3">
      <c r="A42" s="85"/>
      <c r="B42" s="85"/>
      <c r="C42" s="16" t="s">
        <v>50</v>
      </c>
      <c r="D42" s="1042" t="s">
        <v>51</v>
      </c>
      <c r="E42" s="1042"/>
      <c r="F42" s="1042"/>
      <c r="G42" s="1042"/>
      <c r="H42" s="1042"/>
      <c r="I42" s="1042"/>
      <c r="J42" s="276" t="s">
        <v>52</v>
      </c>
      <c r="K42" s="277">
        <v>0</v>
      </c>
      <c r="L42" s="282"/>
      <c r="M42" s="282"/>
      <c r="N42" s="277">
        <v>3</v>
      </c>
      <c r="O42" s="1043"/>
      <c r="P42" s="1043"/>
      <c r="Q42" s="1043"/>
    </row>
    <row r="43" spans="1:18" ht="15.95" customHeight="1" thickTop="1" x14ac:dyDescent="0.25">
      <c r="A43" s="85"/>
      <c r="B43" s="85"/>
      <c r="D43" s="280"/>
      <c r="J43" s="86"/>
      <c r="M43" s="265"/>
      <c r="N43" s="265"/>
      <c r="O43" s="265"/>
      <c r="P43" s="23"/>
      <c r="Q43" s="23"/>
    </row>
    <row r="44" spans="1:18" ht="15.95" customHeight="1" x14ac:dyDescent="0.25">
      <c r="A44" s="85"/>
      <c r="B44" s="85"/>
      <c r="D44" s="280"/>
      <c r="J44" s="86"/>
      <c r="M44" s="265"/>
      <c r="N44" s="265"/>
      <c r="O44" s="265"/>
      <c r="P44" s="23"/>
      <c r="Q44" s="23"/>
    </row>
    <row r="45" spans="1:18" ht="27.75" customHeight="1" x14ac:dyDescent="0.25">
      <c r="A45" s="85"/>
      <c r="B45" s="85"/>
      <c r="J45" s="86"/>
      <c r="K45" s="71"/>
      <c r="M45" s="1037" t="s">
        <v>53</v>
      </c>
      <c r="N45" s="1037"/>
      <c r="O45" s="1038">
        <f>IF(J35="NO",0,MAX(O39:Q42))</f>
        <v>0</v>
      </c>
      <c r="P45" s="1038"/>
      <c r="Q45" s="1038"/>
      <c r="R45" s="67"/>
    </row>
    <row r="46" spans="1:18" ht="10.5" customHeight="1" x14ac:dyDescent="0.25">
      <c r="A46" s="85"/>
      <c r="B46" s="85"/>
      <c r="J46" s="86"/>
      <c r="K46" s="71"/>
      <c r="L46" s="71"/>
      <c r="M46" s="71"/>
      <c r="N46" s="71"/>
      <c r="O46" s="23"/>
      <c r="P46" s="72"/>
    </row>
    <row r="47" spans="1:18" ht="30.75" customHeight="1" x14ac:dyDescent="0.25">
      <c r="A47" s="85"/>
      <c r="B47" s="85"/>
      <c r="J47" s="86"/>
      <c r="K47" s="71"/>
      <c r="M47" s="1037" t="s">
        <v>54</v>
      </c>
      <c r="N47" s="1037"/>
      <c r="O47" s="1039" t="str">
        <f>IF(O45&lt;=1,"Bajo",IF(O45&lt;=2,"Medio","Alto"))</f>
        <v>Bajo</v>
      </c>
      <c r="P47" s="1039"/>
      <c r="Q47" s="1039"/>
    </row>
    <row r="48" spans="1:18" ht="17.45" customHeight="1" x14ac:dyDescent="0.25">
      <c r="A48" s="85"/>
      <c r="B48" s="85"/>
      <c r="D48" s="70"/>
      <c r="E48" s="70"/>
      <c r="F48" s="70"/>
      <c r="G48" s="70"/>
      <c r="H48" s="70"/>
      <c r="K48" s="86"/>
      <c r="L48" s="86"/>
      <c r="M48" s="86"/>
      <c r="N48" s="86"/>
      <c r="O48" s="76"/>
      <c r="P48" s="72"/>
    </row>
    <row r="49" spans="1:24" ht="17.45" customHeight="1" x14ac:dyDescent="0.25">
      <c r="A49" s="85"/>
      <c r="B49" s="85"/>
      <c r="D49" s="50" t="s">
        <v>55</v>
      </c>
      <c r="J49" s="86"/>
      <c r="M49" s="265"/>
      <c r="N49" s="265"/>
      <c r="O49" s="1056" t="s">
        <v>7</v>
      </c>
      <c r="P49" s="1056"/>
      <c r="Q49" s="1056"/>
    </row>
    <row r="50" spans="1:24" ht="17.45" customHeight="1" x14ac:dyDescent="0.25">
      <c r="A50" s="85"/>
      <c r="B50" s="85"/>
      <c r="C50" s="8"/>
      <c r="D50" s="1046" t="s">
        <v>8</v>
      </c>
      <c r="E50" s="1046"/>
      <c r="F50" s="1046"/>
      <c r="G50" s="1046"/>
      <c r="H50" s="1046"/>
      <c r="I50" s="1047"/>
      <c r="J50" s="1048" t="s">
        <v>9</v>
      </c>
      <c r="K50" s="1" t="s">
        <v>10</v>
      </c>
      <c r="L50" s="2" t="s">
        <v>11</v>
      </c>
      <c r="M50" s="2" t="s">
        <v>12</v>
      </c>
      <c r="N50" s="3" t="s">
        <v>13</v>
      </c>
      <c r="O50" s="1057" t="s">
        <v>14</v>
      </c>
      <c r="P50" s="1058"/>
      <c r="Q50" s="1058"/>
    </row>
    <row r="51" spans="1:24" ht="17.45" customHeight="1" x14ac:dyDescent="0.25">
      <c r="A51" s="85"/>
      <c r="B51" s="85"/>
      <c r="C51" s="8"/>
      <c r="D51" s="1046"/>
      <c r="E51" s="1046"/>
      <c r="F51" s="1046"/>
      <c r="G51" s="1046"/>
      <c r="H51" s="1046"/>
      <c r="I51" s="1047"/>
      <c r="J51" s="1048"/>
      <c r="K51" s="4" t="s">
        <v>15</v>
      </c>
      <c r="L51" s="5" t="s">
        <v>16</v>
      </c>
      <c r="M51" s="6" t="s">
        <v>17</v>
      </c>
      <c r="N51" s="7" t="s">
        <v>18</v>
      </c>
      <c r="O51" s="1057"/>
      <c r="P51" s="1058"/>
      <c r="Q51" s="1058"/>
    </row>
    <row r="52" spans="1:24" ht="54.95" customHeight="1" x14ac:dyDescent="0.25">
      <c r="A52" s="85"/>
      <c r="B52" s="85"/>
      <c r="C52" s="16" t="s">
        <v>56</v>
      </c>
      <c r="D52" s="1059" t="s">
        <v>57</v>
      </c>
      <c r="E52" s="1059"/>
      <c r="F52" s="1059"/>
      <c r="G52" s="1059"/>
      <c r="H52" s="1059"/>
      <c r="I52" s="1059"/>
      <c r="J52" s="278" t="s">
        <v>58</v>
      </c>
      <c r="K52" s="279">
        <v>0</v>
      </c>
      <c r="L52" s="281"/>
      <c r="M52" s="281"/>
      <c r="N52" s="279">
        <v>3</v>
      </c>
      <c r="O52" s="1041"/>
      <c r="P52" s="1041"/>
      <c r="Q52" s="1041"/>
    </row>
    <row r="53" spans="1:24" ht="90.6" customHeight="1" x14ac:dyDescent="0.25">
      <c r="A53" s="85"/>
      <c r="B53" s="85"/>
      <c r="C53" s="16" t="s">
        <v>59</v>
      </c>
      <c r="D53" s="1040" t="s">
        <v>60</v>
      </c>
      <c r="E53" s="1040"/>
      <c r="F53" s="1040"/>
      <c r="G53" s="1040"/>
      <c r="H53" s="1040"/>
      <c r="I53" s="1040"/>
      <c r="J53" s="278" t="s">
        <v>61</v>
      </c>
      <c r="K53" s="279">
        <v>0</v>
      </c>
      <c r="L53" s="279">
        <v>1</v>
      </c>
      <c r="M53" s="279">
        <v>2</v>
      </c>
      <c r="N53" s="279">
        <v>3</v>
      </c>
      <c r="O53" s="1041"/>
      <c r="P53" s="1041"/>
      <c r="Q53" s="1041"/>
    </row>
    <row r="54" spans="1:24" ht="67.5" customHeight="1" thickBot="1" x14ac:dyDescent="0.3">
      <c r="A54" s="85"/>
      <c r="B54" s="85"/>
      <c r="C54" s="16" t="s">
        <v>62</v>
      </c>
      <c r="D54" s="1042" t="s">
        <v>63</v>
      </c>
      <c r="E54" s="1042"/>
      <c r="F54" s="1042"/>
      <c r="G54" s="1042"/>
      <c r="H54" s="1042"/>
      <c r="I54" s="1042"/>
      <c r="J54" s="276" t="s">
        <v>64</v>
      </c>
      <c r="K54" s="277">
        <v>0</v>
      </c>
      <c r="L54" s="282"/>
      <c r="M54" s="282"/>
      <c r="N54" s="277">
        <v>3</v>
      </c>
      <c r="O54" s="1043"/>
      <c r="P54" s="1043"/>
      <c r="Q54" s="1043"/>
    </row>
    <row r="55" spans="1:24" ht="17.45" customHeight="1" thickTop="1" x14ac:dyDescent="0.25">
      <c r="A55" s="85"/>
      <c r="B55" s="85"/>
      <c r="D55" s="280" t="s">
        <v>65</v>
      </c>
      <c r="J55" s="86"/>
      <c r="M55" s="265"/>
      <c r="N55" s="265"/>
      <c r="O55" s="265"/>
      <c r="P55" s="23"/>
      <c r="Q55" s="23"/>
    </row>
    <row r="56" spans="1:24" ht="17.45" customHeight="1" x14ac:dyDescent="0.25">
      <c r="A56" s="85"/>
      <c r="B56" s="85"/>
      <c r="D56" s="280"/>
      <c r="J56" s="86"/>
      <c r="M56" s="265"/>
      <c r="N56" s="265"/>
      <c r="O56" s="265"/>
      <c r="P56" s="23"/>
      <c r="Q56" s="23"/>
    </row>
    <row r="57" spans="1:24" ht="36" customHeight="1" x14ac:dyDescent="0.25">
      <c r="A57" s="85"/>
      <c r="B57" s="85"/>
      <c r="J57" s="86"/>
      <c r="K57" s="71"/>
      <c r="L57" s="71"/>
      <c r="M57" s="1037" t="s">
        <v>66</v>
      </c>
      <c r="N57" s="1037"/>
      <c r="O57" s="1037"/>
      <c r="P57" s="1038">
        <f>MAX(O52:Q54)</f>
        <v>0</v>
      </c>
      <c r="Q57" s="1038"/>
    </row>
    <row r="58" spans="1:24" ht="17.45" customHeight="1" x14ac:dyDescent="0.25">
      <c r="A58" s="85"/>
      <c r="B58" s="85"/>
      <c r="J58" s="86"/>
      <c r="K58" s="71"/>
      <c r="L58" s="71"/>
      <c r="M58" s="71"/>
      <c r="N58" s="71"/>
      <c r="O58" s="18"/>
      <c r="P58" s="72"/>
    </row>
    <row r="59" spans="1:24" ht="30.75" customHeight="1" x14ac:dyDescent="0.25">
      <c r="A59" s="85"/>
      <c r="B59" s="85"/>
      <c r="J59" s="86"/>
      <c r="K59" s="71"/>
      <c r="L59" s="71"/>
      <c r="M59" s="1037" t="s">
        <v>67</v>
      </c>
      <c r="N59" s="1037"/>
      <c r="O59" s="1037"/>
      <c r="P59" s="1039" t="str">
        <f>IF(P57&lt;=1,"Bajo",IF(P57&lt;=2,"Medio","Alto"))</f>
        <v>Bajo</v>
      </c>
      <c r="Q59" s="1039"/>
    </row>
    <row r="60" spans="1:24" ht="17.45" customHeight="1" x14ac:dyDescent="0.25">
      <c r="A60" s="85"/>
      <c r="B60" s="85"/>
      <c r="D60" s="70"/>
      <c r="E60" s="70"/>
      <c r="F60" s="70"/>
      <c r="G60" s="70"/>
      <c r="H60" s="70"/>
      <c r="K60" s="86"/>
      <c r="L60" s="86"/>
      <c r="M60" s="86"/>
      <c r="N60" s="86"/>
      <c r="O60" s="76"/>
      <c r="P60" s="72"/>
    </row>
    <row r="61" spans="1:24" ht="17.45" customHeight="1" x14ac:dyDescent="0.25">
      <c r="A61" s="85"/>
      <c r="B61" s="85"/>
      <c r="D61" s="70"/>
      <c r="E61" s="70"/>
      <c r="F61" s="70"/>
      <c r="G61" s="70"/>
      <c r="H61" s="70"/>
      <c r="K61" s="86"/>
      <c r="L61" s="86"/>
      <c r="M61" s="86"/>
      <c r="N61" s="86"/>
      <c r="O61" s="76"/>
      <c r="P61" s="72"/>
    </row>
    <row r="62" spans="1:24" ht="17.45" customHeight="1" x14ac:dyDescent="0.25">
      <c r="A62" s="85"/>
      <c r="B62" s="85"/>
      <c r="D62" s="70"/>
      <c r="E62" s="70"/>
      <c r="F62" s="70"/>
      <c r="G62" s="70"/>
      <c r="H62" s="70"/>
      <c r="K62" s="86"/>
      <c r="L62" s="86"/>
      <c r="M62" s="86"/>
      <c r="N62" s="86"/>
      <c r="O62" s="76"/>
      <c r="P62" s="72"/>
    </row>
    <row r="63" spans="1:24" ht="17.45" customHeight="1" x14ac:dyDescent="0.25">
      <c r="A63" s="85"/>
      <c r="B63" s="85"/>
      <c r="D63" s="70"/>
      <c r="E63" s="70"/>
      <c r="F63" s="70"/>
      <c r="G63" s="70"/>
      <c r="H63" s="70"/>
      <c r="K63" s="86"/>
      <c r="L63" s="86"/>
      <c r="M63" s="86"/>
      <c r="N63" s="86"/>
      <c r="O63" s="76"/>
      <c r="P63" s="72"/>
    </row>
    <row r="64" spans="1:24" ht="24.95" customHeight="1" x14ac:dyDescent="0.25">
      <c r="A64" s="85"/>
      <c r="B64" s="85"/>
      <c r="C64" s="87"/>
      <c r="D64" s="1077" t="s">
        <v>68</v>
      </c>
      <c r="E64" s="1077"/>
      <c r="F64" s="1077"/>
      <c r="G64" s="1077"/>
      <c r="H64" s="1077"/>
      <c r="I64" s="1077"/>
      <c r="J64" s="1077"/>
      <c r="K64" s="1077"/>
      <c r="L64" s="1077"/>
      <c r="M64" s="1077"/>
      <c r="N64" s="1077"/>
      <c r="O64" s="1077"/>
      <c r="P64" s="1077"/>
      <c r="Q64" s="1077"/>
      <c r="X64" s="39" t="s">
        <v>69</v>
      </c>
    </row>
    <row r="65" spans="3:22" ht="20.45" customHeight="1" x14ac:dyDescent="0.25">
      <c r="C65" s="88"/>
      <c r="D65" s="1078" t="s">
        <v>70</v>
      </c>
      <c r="E65" s="1078"/>
      <c r="F65" s="1078"/>
      <c r="G65" s="1078"/>
      <c r="H65" s="1078"/>
      <c r="I65" s="1078"/>
      <c r="J65" s="1078"/>
      <c r="K65" s="1078"/>
      <c r="L65" s="1078"/>
      <c r="M65" s="1078"/>
      <c r="N65" s="1078"/>
      <c r="O65" s="1078"/>
      <c r="P65" s="1078"/>
      <c r="Q65" s="1078"/>
      <c r="R65" s="117"/>
      <c r="S65" s="117"/>
    </row>
    <row r="66" spans="3:22" ht="54" customHeight="1" x14ac:dyDescent="0.25">
      <c r="C66" s="88"/>
      <c r="D66" s="1078"/>
      <c r="E66" s="1078"/>
      <c r="F66" s="1078"/>
      <c r="G66" s="1078"/>
      <c r="H66" s="1078"/>
      <c r="I66" s="1078"/>
      <c r="J66" s="1078"/>
      <c r="K66" s="1078"/>
      <c r="L66" s="1078"/>
      <c r="M66" s="1078"/>
      <c r="N66" s="1078"/>
      <c r="O66" s="1078"/>
      <c r="P66" s="1078"/>
      <c r="Q66" s="1078"/>
      <c r="R66" s="70"/>
      <c r="S66" s="70"/>
    </row>
    <row r="67" spans="3:22" ht="28.5" customHeight="1" x14ac:dyDescent="0.25">
      <c r="C67" s="88"/>
      <c r="D67" s="1044" t="s">
        <v>71</v>
      </c>
      <c r="E67" s="1044"/>
      <c r="F67" s="1044"/>
      <c r="G67" s="1044"/>
      <c r="H67" s="1044"/>
      <c r="I67" s="1044"/>
      <c r="J67" s="1044"/>
      <c r="K67" s="1044"/>
      <c r="L67" s="1044"/>
      <c r="M67" s="1044"/>
      <c r="N67" s="1044"/>
      <c r="O67" s="1044"/>
      <c r="P67" s="70"/>
      <c r="Q67" s="272" t="s">
        <v>7</v>
      </c>
      <c r="R67" s="296"/>
      <c r="S67" s="296"/>
    </row>
    <row r="68" spans="3:22" ht="20.45" customHeight="1" thickBot="1" x14ac:dyDescent="0.3">
      <c r="C68" s="8"/>
      <c r="D68" s="1046" t="s">
        <v>8</v>
      </c>
      <c r="E68" s="1046"/>
      <c r="F68" s="1046"/>
      <c r="G68" s="1046"/>
      <c r="H68" s="1046"/>
      <c r="I68" s="1047"/>
      <c r="J68" s="1048" t="s">
        <v>9</v>
      </c>
      <c r="K68" s="1050" t="s">
        <v>72</v>
      </c>
      <c r="L68" s="1051"/>
      <c r="M68" s="1052"/>
      <c r="N68" s="1050" t="s">
        <v>73</v>
      </c>
      <c r="O68" s="1051"/>
      <c r="P68" s="1052"/>
      <c r="Q68" s="1053" t="s">
        <v>74</v>
      </c>
    </row>
    <row r="69" spans="3:22" ht="20.25" customHeight="1" x14ac:dyDescent="0.25">
      <c r="C69" s="8"/>
      <c r="D69" s="1046"/>
      <c r="E69" s="1046"/>
      <c r="F69" s="1046"/>
      <c r="G69" s="1046"/>
      <c r="H69" s="1046"/>
      <c r="I69" s="1047"/>
      <c r="J69" s="1049"/>
      <c r="K69" s="290" t="s">
        <v>75</v>
      </c>
      <c r="L69" s="290" t="s">
        <v>76</v>
      </c>
      <c r="M69" s="290" t="s">
        <v>77</v>
      </c>
      <c r="N69" s="290" t="s">
        <v>75</v>
      </c>
      <c r="O69" s="290" t="s">
        <v>76</v>
      </c>
      <c r="P69" s="291" t="s">
        <v>77</v>
      </c>
      <c r="Q69" s="1053"/>
    </row>
    <row r="70" spans="3:22" ht="49.5" customHeight="1" x14ac:dyDescent="0.25">
      <c r="C70" s="16" t="s">
        <v>78</v>
      </c>
      <c r="D70" s="1055" t="s">
        <v>79</v>
      </c>
      <c r="E70" s="1055"/>
      <c r="F70" s="1055"/>
      <c r="G70" s="1055"/>
      <c r="H70" s="1055"/>
      <c r="I70" s="1055"/>
      <c r="J70" s="283" t="s">
        <v>80</v>
      </c>
      <c r="K70" s="284">
        <v>1</v>
      </c>
      <c r="L70" s="279">
        <v>0.9</v>
      </c>
      <c r="M70" s="285">
        <v>0.8</v>
      </c>
      <c r="N70" s="284">
        <v>1.2</v>
      </c>
      <c r="O70" s="284">
        <v>1.3</v>
      </c>
      <c r="P70" s="284">
        <v>1.5</v>
      </c>
      <c r="Q70" s="1006">
        <v>1.3</v>
      </c>
    </row>
    <row r="71" spans="3:22" ht="54" customHeight="1" x14ac:dyDescent="0.25">
      <c r="C71" s="16" t="s">
        <v>81</v>
      </c>
      <c r="D71" s="1055" t="s">
        <v>82</v>
      </c>
      <c r="E71" s="1055"/>
      <c r="F71" s="1055"/>
      <c r="G71" s="1055"/>
      <c r="H71" s="1055"/>
      <c r="I71" s="1055"/>
      <c r="J71" s="283" t="s">
        <v>83</v>
      </c>
      <c r="K71" s="284">
        <v>1</v>
      </c>
      <c r="L71" s="279">
        <v>0.9</v>
      </c>
      <c r="M71" s="285">
        <v>0.8</v>
      </c>
      <c r="N71" s="284">
        <v>1.2</v>
      </c>
      <c r="O71" s="284">
        <v>1.3</v>
      </c>
      <c r="P71" s="284">
        <v>1.5</v>
      </c>
      <c r="Q71" s="286">
        <v>0.9</v>
      </c>
      <c r="S71" s="1082"/>
      <c r="T71" s="1082"/>
      <c r="U71" s="1082"/>
      <c r="V71" s="1082"/>
    </row>
    <row r="72" spans="3:22" ht="22.5" customHeight="1" x14ac:dyDescent="0.25">
      <c r="C72" s="16"/>
      <c r="D72" s="297"/>
      <c r="E72" s="297"/>
      <c r="F72" s="297"/>
      <c r="G72" s="297"/>
      <c r="H72" s="297"/>
      <c r="I72" s="297"/>
      <c r="J72" s="298"/>
      <c r="K72" s="299"/>
      <c r="L72" s="19"/>
      <c r="M72" s="19"/>
      <c r="N72" s="299"/>
      <c r="O72" s="299"/>
      <c r="P72" s="299"/>
      <c r="Q72" s="92"/>
      <c r="R72" s="89"/>
    </row>
    <row r="73" spans="3:22" ht="27" customHeight="1" x14ac:dyDescent="0.25">
      <c r="C73" s="16"/>
      <c r="D73" s="297"/>
      <c r="E73" s="297"/>
      <c r="F73" s="297"/>
      <c r="G73" s="297"/>
      <c r="H73" s="297"/>
      <c r="I73" s="297"/>
      <c r="J73" s="298"/>
      <c r="K73" s="299"/>
      <c r="L73" s="19"/>
      <c r="M73" s="1037" t="s">
        <v>84</v>
      </c>
      <c r="N73" s="1037"/>
      <c r="O73" s="1038" t="e">
        <f>IF(MAX(Q70:Q71) *$O$19&gt;3,3,MAX(Q70:Q71) *$O$19)</f>
        <v>#DIV/0!</v>
      </c>
      <c r="P73" s="1038"/>
      <c r="Q73" s="1038"/>
      <c r="R73" s="89"/>
    </row>
    <row r="74" spans="3:22" ht="14.45" customHeight="1" x14ac:dyDescent="0.25">
      <c r="C74" s="16"/>
      <c r="D74" s="297"/>
      <c r="E74" s="297"/>
      <c r="F74" s="297"/>
      <c r="G74" s="297"/>
      <c r="H74" s="297"/>
      <c r="I74" s="297"/>
      <c r="J74" s="298"/>
      <c r="K74" s="299"/>
      <c r="L74" s="19"/>
      <c r="M74" s="19"/>
      <c r="N74" s="299"/>
      <c r="O74" s="299"/>
      <c r="P74" s="299"/>
      <c r="Q74" s="92"/>
      <c r="R74" s="89"/>
    </row>
    <row r="75" spans="3:22" ht="25.5" customHeight="1" x14ac:dyDescent="0.25">
      <c r="C75" s="16"/>
      <c r="D75" s="297"/>
      <c r="E75" s="297"/>
      <c r="F75" s="297"/>
      <c r="G75" s="297"/>
      <c r="H75" s="297"/>
      <c r="I75" s="297"/>
      <c r="J75" s="298"/>
      <c r="K75" s="299"/>
      <c r="L75" s="19"/>
      <c r="M75" s="1037" t="s">
        <v>85</v>
      </c>
      <c r="N75" s="1037"/>
      <c r="O75" s="1039" t="e">
        <f>IF(O73&lt;=1,"Bajo",IF(O73&lt;=2,"Medio","Alto"))</f>
        <v>#DIV/0!</v>
      </c>
      <c r="P75" s="1039"/>
      <c r="Q75" s="1039"/>
      <c r="R75" s="89"/>
    </row>
    <row r="76" spans="3:22" ht="22.5" customHeight="1" x14ac:dyDescent="0.25">
      <c r="C76" s="16"/>
      <c r="D76" s="297"/>
      <c r="E76" s="297"/>
      <c r="F76" s="297"/>
      <c r="G76" s="297"/>
      <c r="H76" s="297"/>
      <c r="I76" s="297"/>
      <c r="J76" s="298"/>
      <c r="K76" s="299"/>
      <c r="L76" s="19"/>
      <c r="M76" s="265"/>
      <c r="N76" s="265"/>
      <c r="O76" s="265"/>
      <c r="P76" s="23"/>
      <c r="Q76" s="23"/>
      <c r="R76" s="89"/>
    </row>
    <row r="77" spans="3:22" ht="30.75" customHeight="1" x14ac:dyDescent="0.25">
      <c r="C77" s="16"/>
      <c r="D77" s="1044" t="s">
        <v>86</v>
      </c>
      <c r="E77" s="1044"/>
      <c r="F77" s="1044"/>
      <c r="G77" s="1044"/>
      <c r="H77" s="1044"/>
      <c r="I77" s="1044"/>
      <c r="J77" s="1044"/>
      <c r="K77" s="1044"/>
      <c r="L77" s="1044"/>
      <c r="M77" s="1044"/>
      <c r="N77" s="1044"/>
      <c r="O77" s="1044"/>
      <c r="P77" s="23"/>
      <c r="Q77" s="1009" t="s">
        <v>875</v>
      </c>
      <c r="R77" s="89"/>
    </row>
    <row r="78" spans="3:22" ht="30.75" customHeight="1" thickBot="1" x14ac:dyDescent="0.3">
      <c r="C78" s="16"/>
      <c r="D78" s="1046" t="s">
        <v>8</v>
      </c>
      <c r="E78" s="1046"/>
      <c r="F78" s="1046"/>
      <c r="G78" s="1046"/>
      <c r="H78" s="1046"/>
      <c r="I78" s="1047"/>
      <c r="J78" s="1048" t="s">
        <v>9</v>
      </c>
      <c r="K78" s="1050" t="s">
        <v>72</v>
      </c>
      <c r="L78" s="1051"/>
      <c r="M78" s="1052"/>
      <c r="N78" s="1050" t="s">
        <v>73</v>
      </c>
      <c r="O78" s="1051"/>
      <c r="P78" s="1052"/>
      <c r="Q78" s="1053" t="s">
        <v>74</v>
      </c>
      <c r="R78" s="89"/>
    </row>
    <row r="79" spans="3:22" ht="30.75" customHeight="1" thickBot="1" x14ac:dyDescent="0.3">
      <c r="C79" s="16"/>
      <c r="D79" s="1046"/>
      <c r="E79" s="1046"/>
      <c r="F79" s="1046"/>
      <c r="G79" s="1046"/>
      <c r="H79" s="1046"/>
      <c r="I79" s="1047"/>
      <c r="J79" s="1049"/>
      <c r="K79" s="290" t="s">
        <v>75</v>
      </c>
      <c r="L79" s="290" t="s">
        <v>76</v>
      </c>
      <c r="M79" s="290" t="s">
        <v>77</v>
      </c>
      <c r="N79" s="290" t="s">
        <v>75</v>
      </c>
      <c r="O79" s="290" t="s">
        <v>76</v>
      </c>
      <c r="P79" s="291" t="s">
        <v>77</v>
      </c>
      <c r="Q79" s="1053"/>
      <c r="R79" s="89"/>
    </row>
    <row r="80" spans="3:22" ht="72" customHeight="1" thickTop="1" x14ac:dyDescent="0.25">
      <c r="C80" s="16" t="s">
        <v>87</v>
      </c>
      <c r="D80" s="1079" t="s">
        <v>88</v>
      </c>
      <c r="E80" s="1079"/>
      <c r="F80" s="1079"/>
      <c r="G80" s="1079"/>
      <c r="H80" s="1079"/>
      <c r="I80" s="1079"/>
      <c r="J80" s="292" t="s">
        <v>89</v>
      </c>
      <c r="K80" s="293">
        <v>1</v>
      </c>
      <c r="L80" s="294">
        <v>0.9</v>
      </c>
      <c r="M80" s="295">
        <v>0.8</v>
      </c>
      <c r="N80" s="293">
        <v>1.2</v>
      </c>
      <c r="O80" s="293">
        <v>1.3</v>
      </c>
      <c r="P80" s="293">
        <v>1.5</v>
      </c>
      <c r="Q80" s="1007">
        <v>1.5</v>
      </c>
    </row>
    <row r="81" spans="1:22" ht="51" customHeight="1" thickBot="1" x14ac:dyDescent="0.3">
      <c r="C81" s="16" t="s">
        <v>90</v>
      </c>
      <c r="D81" s="1075" t="s">
        <v>91</v>
      </c>
      <c r="E81" s="1076"/>
      <c r="F81" s="1076"/>
      <c r="G81" s="1076"/>
      <c r="H81" s="1076"/>
      <c r="I81" s="1076"/>
      <c r="J81" s="287" t="s">
        <v>92</v>
      </c>
      <c r="K81" s="288">
        <v>1</v>
      </c>
      <c r="L81" s="277">
        <v>0.9</v>
      </c>
      <c r="M81" s="289">
        <v>0.8</v>
      </c>
      <c r="N81" s="288">
        <v>1.2</v>
      </c>
      <c r="O81" s="288">
        <v>1.3</v>
      </c>
      <c r="P81" s="288">
        <v>1.5</v>
      </c>
      <c r="Q81" s="1008">
        <v>0.8</v>
      </c>
    </row>
    <row r="82" spans="1:22" ht="42" customHeight="1" thickTop="1" x14ac:dyDescent="0.25">
      <c r="C82" s="60"/>
      <c r="D82" s="1045" t="s">
        <v>93</v>
      </c>
      <c r="E82" s="1045"/>
      <c r="F82" s="1045"/>
      <c r="G82" s="1045"/>
      <c r="H82" s="1045"/>
      <c r="I82" s="1045"/>
      <c r="J82" s="1045"/>
      <c r="K82" s="90"/>
      <c r="L82" s="91"/>
      <c r="M82" s="90"/>
      <c r="N82" s="90"/>
      <c r="O82" s="92"/>
      <c r="S82" s="39" t="s">
        <v>69</v>
      </c>
    </row>
    <row r="83" spans="1:22" ht="29.25" customHeight="1" x14ac:dyDescent="0.25">
      <c r="M83" s="1037" t="s">
        <v>94</v>
      </c>
      <c r="N83" s="1037"/>
      <c r="O83" s="1038">
        <f>IF(MAX(Q80:Q81) *$O$30&gt;3,3,MAX(Q80:Q81) *$O$30)</f>
        <v>0</v>
      </c>
      <c r="P83" s="1038"/>
      <c r="Q83" s="1038"/>
    </row>
    <row r="84" spans="1:22" ht="14.45" customHeight="1" x14ac:dyDescent="0.25">
      <c r="M84" s="271"/>
      <c r="N84" s="271"/>
      <c r="O84" s="271"/>
      <c r="P84" s="125"/>
      <c r="Q84" s="125"/>
    </row>
    <row r="85" spans="1:22" ht="29.25" customHeight="1" x14ac:dyDescent="0.25">
      <c r="M85" s="1037" t="s">
        <v>95</v>
      </c>
      <c r="N85" s="1037"/>
      <c r="O85" s="1039" t="str">
        <f>IF(O83&lt;=1,"Bajo",IF(O83&lt;=2,"Medio","Alto"))</f>
        <v>Bajo</v>
      </c>
      <c r="P85" s="1039"/>
      <c r="Q85" s="1039"/>
    </row>
    <row r="87" spans="1:22" ht="35.25" customHeight="1" x14ac:dyDescent="0.25">
      <c r="M87" s="1037"/>
      <c r="N87" s="1037"/>
      <c r="O87" s="1037"/>
      <c r="P87" s="1060"/>
      <c r="Q87" s="1060"/>
    </row>
    <row r="88" spans="1:22" ht="28.5" customHeight="1" x14ac:dyDescent="0.25">
      <c r="A88" s="87"/>
      <c r="C88" s="16"/>
      <c r="D88" s="1044" t="s">
        <v>96</v>
      </c>
      <c r="E88" s="1044"/>
      <c r="F88" s="1044"/>
      <c r="G88" s="1044"/>
      <c r="H88" s="1044"/>
      <c r="I88" s="1044"/>
      <c r="J88" s="1044"/>
      <c r="K88" s="1044"/>
      <c r="L88" s="1044"/>
      <c r="M88" s="1044"/>
      <c r="N88" s="1044"/>
      <c r="O88" s="1044"/>
      <c r="P88" s="23"/>
      <c r="Q88" s="272" t="s">
        <v>7</v>
      </c>
    </row>
    <row r="89" spans="1:22" ht="34.5" customHeight="1" thickBot="1" x14ac:dyDescent="0.3">
      <c r="C89" s="16"/>
      <c r="D89" s="1046" t="s">
        <v>8</v>
      </c>
      <c r="E89" s="1046"/>
      <c r="F89" s="1046"/>
      <c r="G89" s="1046"/>
      <c r="H89" s="1046"/>
      <c r="I89" s="1047"/>
      <c r="J89" s="1048" t="s">
        <v>9</v>
      </c>
      <c r="K89" s="1050" t="s">
        <v>72</v>
      </c>
      <c r="L89" s="1051"/>
      <c r="M89" s="1052"/>
      <c r="N89" s="1050" t="s">
        <v>73</v>
      </c>
      <c r="O89" s="1051"/>
      <c r="P89" s="1052"/>
      <c r="Q89" s="1053" t="s">
        <v>74</v>
      </c>
    </row>
    <row r="90" spans="1:22" ht="18.75" x14ac:dyDescent="0.25">
      <c r="C90" s="16"/>
      <c r="D90" s="1046"/>
      <c r="E90" s="1046"/>
      <c r="F90" s="1046"/>
      <c r="G90" s="1046"/>
      <c r="H90" s="1046"/>
      <c r="I90" s="1047"/>
      <c r="J90" s="1049"/>
      <c r="K90" s="290" t="s">
        <v>75</v>
      </c>
      <c r="L90" s="290" t="s">
        <v>76</v>
      </c>
      <c r="M90" s="290" t="s">
        <v>77</v>
      </c>
      <c r="N90" s="290" t="s">
        <v>75</v>
      </c>
      <c r="O90" s="290" t="s">
        <v>76</v>
      </c>
      <c r="P90" s="291" t="s">
        <v>77</v>
      </c>
      <c r="Q90" s="1053"/>
    </row>
    <row r="91" spans="1:22" ht="45.75" customHeight="1" x14ac:dyDescent="0.25">
      <c r="C91" s="16" t="s">
        <v>97</v>
      </c>
      <c r="D91" s="1054" t="s">
        <v>98</v>
      </c>
      <c r="E91" s="1054"/>
      <c r="F91" s="1054"/>
      <c r="G91" s="1054"/>
      <c r="H91" s="1054"/>
      <c r="I91" s="1054"/>
      <c r="J91" s="283" t="s">
        <v>99</v>
      </c>
      <c r="K91" s="284">
        <v>1</v>
      </c>
      <c r="L91" s="279">
        <v>0.9</v>
      </c>
      <c r="M91" s="285">
        <v>0.8</v>
      </c>
      <c r="N91" s="284">
        <v>1.2</v>
      </c>
      <c r="O91" s="284">
        <v>1.3</v>
      </c>
      <c r="P91" s="284">
        <v>1.5</v>
      </c>
      <c r="Q91" s="286">
        <v>1.5</v>
      </c>
      <c r="S91" s="1082"/>
      <c r="T91" s="1082"/>
      <c r="U91" s="1082"/>
      <c r="V91" s="1082"/>
    </row>
    <row r="92" spans="1:22" ht="48.6" customHeight="1" x14ac:dyDescent="0.25">
      <c r="C92" s="16" t="s">
        <v>100</v>
      </c>
      <c r="D92" s="1054" t="s">
        <v>101</v>
      </c>
      <c r="E92" s="1054"/>
      <c r="F92" s="1054"/>
      <c r="G92" s="1054"/>
      <c r="H92" s="1054"/>
      <c r="I92" s="1054"/>
      <c r="J92" s="283" t="s">
        <v>102</v>
      </c>
      <c r="K92" s="284">
        <v>1</v>
      </c>
      <c r="L92" s="279">
        <v>0.9</v>
      </c>
      <c r="M92" s="285">
        <v>0.8</v>
      </c>
      <c r="N92" s="284">
        <v>1.2</v>
      </c>
      <c r="O92" s="284">
        <v>1.3</v>
      </c>
      <c r="P92" s="284">
        <v>1.5</v>
      </c>
      <c r="Q92" s="92">
        <v>1.5</v>
      </c>
      <c r="S92" s="1082"/>
      <c r="T92" s="1082"/>
      <c r="U92" s="1082"/>
      <c r="V92" s="1082"/>
    </row>
    <row r="93" spans="1:22" ht="37.5" customHeight="1" x14ac:dyDescent="0.25">
      <c r="C93" s="16" t="s">
        <v>103</v>
      </c>
      <c r="D93" s="1054" t="s">
        <v>104</v>
      </c>
      <c r="E93" s="1054"/>
      <c r="F93" s="1054"/>
      <c r="G93" s="1054"/>
      <c r="H93" s="1054"/>
      <c r="I93" s="1054"/>
      <c r="J93" s="283" t="s">
        <v>105</v>
      </c>
      <c r="K93" s="284">
        <v>1</v>
      </c>
      <c r="L93" s="279">
        <v>0.9</v>
      </c>
      <c r="M93" s="285">
        <v>0.8</v>
      </c>
      <c r="N93" s="284">
        <v>1.2</v>
      </c>
      <c r="O93" s="284">
        <v>1.3</v>
      </c>
      <c r="P93" s="284">
        <v>1.5</v>
      </c>
      <c r="Q93" s="286">
        <v>1.5</v>
      </c>
    </row>
    <row r="94" spans="1:22" ht="41.25" customHeight="1" x14ac:dyDescent="0.25">
      <c r="C94" s="60"/>
      <c r="D94" s="1045"/>
      <c r="E94" s="1045"/>
      <c r="F94" s="1045"/>
      <c r="G94" s="1045"/>
      <c r="H94" s="1045"/>
      <c r="I94" s="1045"/>
      <c r="J94" s="1045"/>
      <c r="K94" s="90"/>
      <c r="L94" s="91"/>
      <c r="M94" s="90"/>
      <c r="N94" s="90"/>
      <c r="O94" s="92"/>
    </row>
    <row r="95" spans="1:22" ht="32.450000000000003" customHeight="1" x14ac:dyDescent="0.25">
      <c r="M95" s="1037" t="s">
        <v>106</v>
      </c>
      <c r="N95" s="1037"/>
      <c r="O95" s="1038">
        <f>IF($J$35="SÍ",IF(MAX(Q91:Q93) *$O$45&gt;3,3,MAX(Q91:Q93) *$O$45),0)</f>
        <v>0</v>
      </c>
      <c r="P95" s="1038"/>
      <c r="Q95" s="1038"/>
    </row>
    <row r="96" spans="1:22" ht="14.25" customHeight="1" x14ac:dyDescent="0.25">
      <c r="M96" s="271"/>
      <c r="N96" s="271"/>
      <c r="O96" s="271"/>
      <c r="P96" s="125"/>
      <c r="Q96" s="125"/>
    </row>
    <row r="97" spans="13:17" ht="28.5" customHeight="1" x14ac:dyDescent="0.25">
      <c r="M97" s="1037" t="s">
        <v>107</v>
      </c>
      <c r="N97" s="1037"/>
      <c r="O97" s="1039" t="str">
        <f>IF(O95&lt;=1,"Bajo",IF(O95&lt;=2,"Medio","Alto"))</f>
        <v>Bajo</v>
      </c>
      <c r="P97" s="1039"/>
      <c r="Q97" s="1039"/>
    </row>
    <row r="100" spans="13:17" ht="39" customHeight="1" x14ac:dyDescent="0.25">
      <c r="M100" s="1037" t="s">
        <v>108</v>
      </c>
      <c r="N100" s="1037"/>
      <c r="O100" s="1038">
        <f>IF(J35="SÍ",IF(MAX(Q91:Q93,Q70:Q71) *$P$57&gt;3,3,MAX(Q91:Q93,Q70:Q71) *$P$57),0)</f>
        <v>0</v>
      </c>
      <c r="P100" s="1038"/>
      <c r="Q100" s="1038"/>
    </row>
    <row r="102" spans="13:17" ht="36.950000000000003" customHeight="1" x14ac:dyDescent="0.25">
      <c r="M102" s="1037" t="s">
        <v>109</v>
      </c>
      <c r="N102" s="1037"/>
      <c r="O102" s="1039" t="str">
        <f>IF(O100&lt;=1,"Bajo",IF(O100&lt;=2,"Medio","Alto"))</f>
        <v>Bajo</v>
      </c>
      <c r="P102" s="1039"/>
      <c r="Q102" s="1039"/>
    </row>
  </sheetData>
  <sheetProtection algorithmName="SHA-512" hashValue="zdm719l9473LaobfVOhw6S6vzLq2H2I7D0bawYjSaWzQQhb1y3d7V73j72NmGfvQzUrqpGTKfBBbt7c5OYEjuw==" saltValue="O/dfgQKb2RSzwnnstC3B4Q==" spinCount="100000" sheet="1" selectLockedCells="1"/>
  <mergeCells count="118">
    <mergeCell ref="S71:V71"/>
    <mergeCell ref="D35:I35"/>
    <mergeCell ref="K35:N35"/>
    <mergeCell ref="S91:V92"/>
    <mergeCell ref="O32:Q32"/>
    <mergeCell ref="M45:N45"/>
    <mergeCell ref="M47:N47"/>
    <mergeCell ref="O45:Q45"/>
    <mergeCell ref="O47:Q47"/>
    <mergeCell ref="M73:N73"/>
    <mergeCell ref="M75:N75"/>
    <mergeCell ref="O73:Q73"/>
    <mergeCell ref="D91:I91"/>
    <mergeCell ref="D37:I38"/>
    <mergeCell ref="D40:I40"/>
    <mergeCell ref="D42:I42"/>
    <mergeCell ref="O40:Q40"/>
    <mergeCell ref="O42:Q42"/>
    <mergeCell ref="J37:J38"/>
    <mergeCell ref="O37:Q38"/>
    <mergeCell ref="D41:I41"/>
    <mergeCell ref="O41:Q41"/>
    <mergeCell ref="D39:I39"/>
    <mergeCell ref="O39:Q39"/>
    <mergeCell ref="D16:I16"/>
    <mergeCell ref="M19:N19"/>
    <mergeCell ref="M21:N21"/>
    <mergeCell ref="O19:Q19"/>
    <mergeCell ref="O21:Q21"/>
    <mergeCell ref="D88:O88"/>
    <mergeCell ref="O75:Q75"/>
    <mergeCell ref="D21:H21"/>
    <mergeCell ref="D81:I81"/>
    <mergeCell ref="J68:J69"/>
    <mergeCell ref="D64:Q64"/>
    <mergeCell ref="D65:Q66"/>
    <mergeCell ref="K68:M68"/>
    <mergeCell ref="N68:P68"/>
    <mergeCell ref="Q68:Q69"/>
    <mergeCell ref="D80:I80"/>
    <mergeCell ref="O36:Q36"/>
    <mergeCell ref="O28:Q28"/>
    <mergeCell ref="D26:I26"/>
    <mergeCell ref="D28:I28"/>
    <mergeCell ref="O85:Q85"/>
    <mergeCell ref="M30:N30"/>
    <mergeCell ref="O30:Q30"/>
    <mergeCell ref="M32:N32"/>
    <mergeCell ref="D6:Q6"/>
    <mergeCell ref="O24:Q25"/>
    <mergeCell ref="D27:I27"/>
    <mergeCell ref="O26:Q26"/>
    <mergeCell ref="O27:Q27"/>
    <mergeCell ref="O23:Q23"/>
    <mergeCell ref="O10:Q11"/>
    <mergeCell ref="O9:Q9"/>
    <mergeCell ref="O12:Q12"/>
    <mergeCell ref="O13:Q13"/>
    <mergeCell ref="O14:Q14"/>
    <mergeCell ref="D18:I18"/>
    <mergeCell ref="D8:I8"/>
    <mergeCell ref="J10:J11"/>
    <mergeCell ref="D12:I12"/>
    <mergeCell ref="D10:I11"/>
    <mergeCell ref="D13:I13"/>
    <mergeCell ref="D17:I17"/>
    <mergeCell ref="O15:Q15"/>
    <mergeCell ref="O16:Q16"/>
    <mergeCell ref="D24:I25"/>
    <mergeCell ref="J24:J25"/>
    <mergeCell ref="D15:I15"/>
    <mergeCell ref="D14:I14"/>
    <mergeCell ref="M87:O87"/>
    <mergeCell ref="P87:Q87"/>
    <mergeCell ref="D77:O77"/>
    <mergeCell ref="J78:J79"/>
    <mergeCell ref="K78:M78"/>
    <mergeCell ref="N78:P78"/>
    <mergeCell ref="Q78:Q79"/>
    <mergeCell ref="M83:N83"/>
    <mergeCell ref="M85:N85"/>
    <mergeCell ref="O83:Q83"/>
    <mergeCell ref="D71:I71"/>
    <mergeCell ref="D68:I69"/>
    <mergeCell ref="D82:J82"/>
    <mergeCell ref="D78:I79"/>
    <mergeCell ref="O49:Q49"/>
    <mergeCell ref="D50:I51"/>
    <mergeCell ref="J50:J51"/>
    <mergeCell ref="O50:Q51"/>
    <mergeCell ref="D52:I52"/>
    <mergeCell ref="O52:Q52"/>
    <mergeCell ref="M59:O59"/>
    <mergeCell ref="P59:Q59"/>
    <mergeCell ref="M100:N100"/>
    <mergeCell ref="O100:Q100"/>
    <mergeCell ref="M102:N102"/>
    <mergeCell ref="O102:Q102"/>
    <mergeCell ref="D53:I53"/>
    <mergeCell ref="O53:Q53"/>
    <mergeCell ref="D54:I54"/>
    <mergeCell ref="O54:Q54"/>
    <mergeCell ref="M57:O57"/>
    <mergeCell ref="P57:Q57"/>
    <mergeCell ref="M97:N97"/>
    <mergeCell ref="O95:Q95"/>
    <mergeCell ref="O97:Q97"/>
    <mergeCell ref="D67:O67"/>
    <mergeCell ref="D94:J94"/>
    <mergeCell ref="D89:I90"/>
    <mergeCell ref="J89:J90"/>
    <mergeCell ref="K89:M89"/>
    <mergeCell ref="N89:P89"/>
    <mergeCell ref="Q89:Q90"/>
    <mergeCell ref="M95:N95"/>
    <mergeCell ref="D92:I92"/>
    <mergeCell ref="D93:I93"/>
    <mergeCell ref="D70:I70"/>
  </mergeCells>
  <conditionalFormatting sqref="D12:I12">
    <cfRule type="cellIs" dxfId="480" priority="56" operator="equal">
      <formula>0</formula>
    </cfRule>
  </conditionalFormatting>
  <conditionalFormatting sqref="J12:J16">
    <cfRule type="cellIs" dxfId="479" priority="55" operator="equal">
      <formula>0</formula>
    </cfRule>
  </conditionalFormatting>
  <conditionalFormatting sqref="O21">
    <cfRule type="cellIs" dxfId="478" priority="11" operator="equal">
      <formula>"Bajo"</formula>
    </cfRule>
    <cfRule type="cellIs" dxfId="477" priority="12" operator="equal">
      <formula>"Medio"</formula>
    </cfRule>
    <cfRule type="cellIs" dxfId="476" priority="13" operator="equal">
      <formula>"Alto"</formula>
    </cfRule>
  </conditionalFormatting>
  <conditionalFormatting sqref="O32:O34 P35 P43:P44 P76:P77">
    <cfRule type="cellIs" dxfId="475" priority="70" operator="equal">
      <formula>"Alto"</formula>
    </cfRule>
    <cfRule type="cellIs" dxfId="474" priority="48" operator="equal">
      <formula>"Medio"</formula>
    </cfRule>
    <cfRule type="cellIs" dxfId="473" priority="47" operator="equal">
      <formula>"Bajo"</formula>
    </cfRule>
  </conditionalFormatting>
  <conditionalFormatting sqref="O46:O47">
    <cfRule type="cellIs" dxfId="472" priority="43" operator="equal">
      <formula>"Alto"</formula>
    </cfRule>
    <cfRule type="cellIs" dxfId="471" priority="42" operator="equal">
      <formula>"Medio"</formula>
    </cfRule>
    <cfRule type="cellIs" dxfId="470" priority="41" operator="equal">
      <formula>"Bajo"</formula>
    </cfRule>
  </conditionalFormatting>
  <conditionalFormatting sqref="O75">
    <cfRule type="cellIs" dxfId="469" priority="31" operator="equal">
      <formula>"Alto"</formula>
    </cfRule>
    <cfRule type="cellIs" dxfId="468" priority="30" operator="equal">
      <formula>"Medio"</formula>
    </cfRule>
    <cfRule type="cellIs" dxfId="467" priority="29" operator="equal">
      <formula>"Bajo"</formula>
    </cfRule>
  </conditionalFormatting>
  <conditionalFormatting sqref="O85">
    <cfRule type="cellIs" dxfId="466" priority="28" operator="equal">
      <formula>"Alto"</formula>
    </cfRule>
    <cfRule type="cellIs" dxfId="465" priority="27" operator="equal">
      <formula>"Medio"</formula>
    </cfRule>
    <cfRule type="cellIs" dxfId="464" priority="26" operator="equal">
      <formula>"Bajo"</formula>
    </cfRule>
  </conditionalFormatting>
  <conditionalFormatting sqref="O97">
    <cfRule type="cellIs" dxfId="463" priority="18" operator="equal">
      <formula>"Medio"</formula>
    </cfRule>
    <cfRule type="cellIs" dxfId="462" priority="19" operator="equal">
      <formula>"Alto"</formula>
    </cfRule>
    <cfRule type="cellIs" dxfId="461" priority="17" operator="equal">
      <formula>"Bajo"</formula>
    </cfRule>
  </conditionalFormatting>
  <conditionalFormatting sqref="O102">
    <cfRule type="cellIs" dxfId="460" priority="4" operator="equal">
      <formula>"Alto"</formula>
    </cfRule>
    <cfRule type="cellIs" dxfId="459" priority="3" operator="equal">
      <formula>"Medio"</formula>
    </cfRule>
    <cfRule type="cellIs" dxfId="458" priority="2" operator="equal">
      <formula>"Bajo"</formula>
    </cfRule>
  </conditionalFormatting>
  <conditionalFormatting sqref="P22">
    <cfRule type="cellIs" dxfId="457" priority="68" operator="equal">
      <formula>"Bajo"</formula>
    </cfRule>
    <cfRule type="cellIs" dxfId="456" priority="69" operator="equal">
      <formula>"Medio"</formula>
    </cfRule>
  </conditionalFormatting>
  <conditionalFormatting sqref="P55:P56 O58">
    <cfRule type="cellIs" dxfId="455" priority="10" operator="equal">
      <formula>"Alto"</formula>
    </cfRule>
    <cfRule type="cellIs" dxfId="454" priority="9" operator="equal">
      <formula>"Medio"</formula>
    </cfRule>
    <cfRule type="cellIs" dxfId="453" priority="8" operator="equal">
      <formula>"Bajo"</formula>
    </cfRule>
  </conditionalFormatting>
  <conditionalFormatting sqref="P59">
    <cfRule type="cellIs" dxfId="452" priority="7" operator="equal">
      <formula>"Alto"</formula>
    </cfRule>
    <cfRule type="cellIs" dxfId="451" priority="6" operator="equal">
      <formula>"Medio"</formula>
    </cfRule>
    <cfRule type="cellIs" dxfId="450" priority="5" operator="equal">
      <formula>"Bajo"</formula>
    </cfRule>
  </conditionalFormatting>
  <conditionalFormatting sqref="P88">
    <cfRule type="cellIs" dxfId="449" priority="15" operator="equal">
      <formula>"Medio"</formula>
    </cfRule>
    <cfRule type="cellIs" dxfId="448" priority="14" operator="equal">
      <formula>"Bajo"</formula>
    </cfRule>
    <cfRule type="cellIs" dxfId="447" priority="16" operator="equal">
      <formula>"Alto"</formula>
    </cfRule>
  </conditionalFormatting>
  <conditionalFormatting sqref="Q91 Q93">
    <cfRule type="cellIs" dxfId="446" priority="1" operator="equal">
      <formula>"N/A"</formula>
    </cfRule>
  </conditionalFormatting>
  <dataValidations count="6">
    <dataValidation type="list" allowBlank="1" showInputMessage="1" showErrorMessage="1" sqref="J9" xr:uid="{D22B4A0C-3B88-417F-8758-826E9218D731}">
      <formula1>"Mapas de peligrosidad por inundaciones, Mapas de riesgo de inundación, Indicadores empíricos"</formula1>
    </dataValidation>
    <dataValidation type="list" allowBlank="1" showInputMessage="1" showErrorMessage="1" sqref="J8" xr:uid="{013BF0E2-87F5-4F05-872A-CEA8BD2825FD}">
      <formula1>"Indicadores empíricos,Mapas de peligrosidad por inundaciones, Mapas de riesgo de inundación"</formula1>
    </dataValidation>
    <dataValidation type="list" allowBlank="1" showInputMessage="1" showErrorMessage="1" sqref="O13:Q15 O39:Q39 O41:Q42 O52:Q52 O54:Q54" xr:uid="{DEAA623A-5330-477E-9123-E3CB67B08F89}">
      <formula1>"0,3"</formula1>
    </dataValidation>
    <dataValidation type="list" allowBlank="1" showInputMessage="1" showErrorMessage="1" sqref="O16:Q16 O40:Q40 O26:Q28 O53:Q53" xr:uid="{BCDB19EC-C535-4476-963B-8AD1C3C5B955}">
      <formula1>"0,1,2,3"</formula1>
    </dataValidation>
    <dataValidation type="list" allowBlank="1" showInputMessage="1" showErrorMessage="1" sqref="J35" xr:uid="{5BDF0EE7-B32A-4005-8C57-9C8611052E95}">
      <formula1>"SÍ,NO"</formula1>
    </dataValidation>
    <dataValidation type="list" allowBlank="1" showInputMessage="1" showErrorMessage="1" sqref="Q80:Q81 Q91:Q93 Q70:Q71" xr:uid="{600B8FCE-25B9-4FA5-8C2C-A7D49CA3755E}">
      <formula1>"0.8,0.9,1,1.2,1.3,1.5"</formula1>
    </dataValidation>
  </dataValidations>
  <pageMargins left="0.7" right="0.7" top="0.75" bottom="0.75" header="0.3" footer="0.3"/>
  <headerFooter>
    <oddHeader>&amp;C&amp;&amp;"Calibri"&amp;10&amp;K808080 Corporate Use&amp;K808080&amp;1#_x000D_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AA42-CBFE-4668-920C-97EADFC05090}">
  <sheetPr codeName="Sheet3">
    <tabColor rgb="FF00B0F0"/>
  </sheetPr>
  <dimension ref="A1:BZ83"/>
  <sheetViews>
    <sheetView topLeftCell="A18" zoomScale="70" zoomScaleNormal="70" workbookViewId="0">
      <selection activeCell="BH4" sqref="BH4"/>
    </sheetView>
  </sheetViews>
  <sheetFormatPr baseColWidth="10" defaultColWidth="9.140625" defaultRowHeight="15" x14ac:dyDescent="0.25"/>
  <cols>
    <col min="1" max="1" width="39.140625" style="39" customWidth="1"/>
    <col min="2" max="2" width="8" style="39" customWidth="1"/>
    <col min="3" max="3" width="7.5703125" style="39" customWidth="1"/>
    <col min="4" max="4" width="40.5703125" style="39" customWidth="1"/>
    <col min="5" max="5" width="15.7109375" style="39" customWidth="1"/>
    <col min="6" max="6" width="57.5703125" style="39" customWidth="1"/>
    <col min="7" max="7" width="1.5703125" style="39" customWidth="1"/>
    <col min="8" max="8" width="51.28515625" style="39" customWidth="1"/>
    <col min="9" max="11" width="35.5703125" style="39" customWidth="1"/>
    <col min="12" max="13" width="20.5703125" style="39" customWidth="1"/>
    <col min="14" max="14" width="1" style="39" customWidth="1"/>
    <col min="15" max="15" width="35.5703125" style="39" customWidth="1"/>
    <col min="16" max="16" width="38.5703125" style="39" customWidth="1"/>
    <col min="17" max="17" width="35.5703125" style="39" customWidth="1"/>
    <col min="18" max="18" width="20.5703125" style="39" customWidth="1"/>
    <col min="19" max="19" width="1.42578125" style="39" customWidth="1"/>
    <col min="20" max="20" width="18.5703125" style="39" customWidth="1"/>
    <col min="21" max="21" width="3.140625" style="39" customWidth="1"/>
    <col min="22" max="22" width="9.5703125" style="39" customWidth="1"/>
    <col min="23" max="23" width="25.5703125" style="39" customWidth="1"/>
    <col min="24" max="25" width="15.5703125" style="39" customWidth="1"/>
    <col min="26" max="27" width="25.5703125" style="39" customWidth="1"/>
    <col min="28" max="28" width="2.28515625" style="39" customWidth="1"/>
    <col min="29" max="31" width="35.5703125" style="39" customWidth="1"/>
    <col min="32" max="32" width="20.5703125" style="39" customWidth="1"/>
    <col min="33" max="33" width="20.5703125" style="162" customWidth="1"/>
    <col min="34" max="34" width="3.5703125" style="162" customWidth="1"/>
    <col min="35" max="37" width="35.5703125" style="39" customWidth="1"/>
    <col min="38" max="38" width="4.140625" style="39" customWidth="1"/>
    <col min="39" max="40" width="20.5703125" style="39" customWidth="1"/>
    <col min="41" max="41" width="2.5703125" style="195" customWidth="1"/>
    <col min="42" max="42" width="9.5703125" style="195" customWidth="1"/>
    <col min="43" max="43" width="30.5703125" style="600" customWidth="1"/>
    <col min="44" max="44" width="10.5703125" style="179" customWidth="1"/>
    <col min="45" max="45" width="16.5703125" style="179" customWidth="1"/>
    <col min="46" max="46" width="50.5703125" style="39" customWidth="1"/>
    <col min="47" max="50" width="35.5703125" style="39" customWidth="1"/>
    <col min="51" max="52" width="20.5703125" style="39" customWidth="1"/>
    <col min="53" max="53" width="1.7109375" style="39" customWidth="1"/>
    <col min="54" max="57" width="35.5703125" style="39" customWidth="1"/>
    <col min="58" max="58" width="1.85546875" style="39" customWidth="1"/>
    <col min="59" max="60" width="20.5703125" style="39" customWidth="1"/>
    <col min="61" max="61" width="3" style="39" customWidth="1"/>
    <col min="62" max="62" width="10.5703125" style="39" customWidth="1"/>
    <col min="63" max="64" width="20.5703125" style="39" customWidth="1"/>
    <col min="65" max="65" width="20.5703125" style="65" customWidth="1"/>
    <col min="66" max="66" width="44.42578125" style="39" customWidth="1"/>
    <col min="67" max="67" width="36.140625" style="39" customWidth="1"/>
    <col min="68" max="69" width="35.5703125" style="39" customWidth="1"/>
    <col min="70" max="71" width="20.5703125" style="39" customWidth="1"/>
    <col min="72" max="72" width="3" style="39" customWidth="1"/>
    <col min="73" max="75" width="35.5703125" style="39" customWidth="1"/>
    <col min="76" max="76" width="2.85546875" style="39" customWidth="1"/>
    <col min="77" max="78" width="20.5703125" style="39" customWidth="1"/>
    <col min="79" max="16384" width="9.140625" style="39"/>
  </cols>
  <sheetData>
    <row r="1" spans="1:78" x14ac:dyDescent="0.25">
      <c r="AQ1" s="595"/>
      <c r="AR1" s="195"/>
      <c r="AS1" s="195"/>
    </row>
    <row r="2" spans="1:78" ht="33" customHeight="1" x14ac:dyDescent="0.3">
      <c r="A2" s="43"/>
      <c r="B2" s="43"/>
      <c r="C2" s="43"/>
      <c r="D2" s="99" t="s">
        <v>110</v>
      </c>
      <c r="E2" s="99"/>
      <c r="F2" s="99"/>
      <c r="G2" s="99"/>
      <c r="H2" s="99"/>
      <c r="I2" s="99"/>
      <c r="T2" s="87"/>
      <c r="AQ2" s="595"/>
      <c r="AR2" s="195"/>
      <c r="AS2" s="195"/>
    </row>
    <row r="3" spans="1:78" ht="41.45" customHeight="1" thickBot="1" x14ac:dyDescent="0.5">
      <c r="A3" s="43"/>
      <c r="B3" s="43"/>
      <c r="C3" s="43"/>
      <c r="D3" s="388" t="s">
        <v>111</v>
      </c>
      <c r="E3" s="45"/>
      <c r="F3" s="163"/>
      <c r="G3" s="163"/>
      <c r="H3" s="164"/>
      <c r="I3" s="46"/>
      <c r="J3" s="46"/>
      <c r="K3" s="46"/>
      <c r="L3" s="46"/>
      <c r="M3" s="46"/>
      <c r="N3" s="46"/>
      <c r="O3" s="46"/>
      <c r="P3" s="46"/>
      <c r="Q3" s="46"/>
      <c r="R3" s="46"/>
      <c r="S3" s="46"/>
      <c r="T3" s="46"/>
      <c r="AQ3" s="595"/>
      <c r="AR3" s="195"/>
      <c r="AS3" s="195"/>
    </row>
    <row r="4" spans="1:78" ht="18.75" customHeight="1" x14ac:dyDescent="0.3">
      <c r="A4" s="43"/>
      <c r="B4" s="43"/>
      <c r="C4" s="43"/>
      <c r="D4" s="165"/>
      <c r="E4" s="165"/>
      <c r="AQ4" s="595"/>
      <c r="AR4" s="195"/>
      <c r="AS4" s="195"/>
    </row>
    <row r="5" spans="1:78" ht="36.950000000000003" customHeight="1" x14ac:dyDescent="0.3">
      <c r="A5" s="43"/>
      <c r="B5" s="43"/>
      <c r="C5" s="43"/>
      <c r="D5" s="165"/>
      <c r="E5" s="165"/>
      <c r="F5" s="521" t="s">
        <v>112</v>
      </c>
      <c r="G5" s="167"/>
      <c r="H5" s="997" t="s">
        <v>113</v>
      </c>
      <c r="AQ5" s="595"/>
      <c r="AR5" s="195"/>
      <c r="AS5" s="195"/>
    </row>
    <row r="6" spans="1:78" ht="48.75" customHeight="1" x14ac:dyDescent="0.25">
      <c r="A6" s="1104"/>
      <c r="B6" s="51"/>
      <c r="C6" s="168"/>
      <c r="D6" s="15" t="s">
        <v>114</v>
      </c>
      <c r="E6" s="15"/>
      <c r="F6" s="8"/>
      <c r="H6" s="50"/>
      <c r="U6" s="324"/>
      <c r="V6" s="324"/>
      <c r="X6" s="169"/>
      <c r="Y6" s="169"/>
      <c r="Z6" s="169"/>
      <c r="AA6" s="169"/>
      <c r="AB6" s="169"/>
      <c r="AC6" s="325"/>
      <c r="AN6" s="169"/>
      <c r="AO6" s="363"/>
      <c r="AP6" s="363"/>
      <c r="AQ6" s="596"/>
      <c r="AR6" s="363"/>
      <c r="AS6" s="363"/>
    </row>
    <row r="7" spans="1:78" ht="19.5" customHeight="1" x14ac:dyDescent="0.3">
      <c r="A7" s="1104"/>
      <c r="B7" s="51"/>
      <c r="C7" s="63"/>
      <c r="D7" s="446" t="s">
        <v>115</v>
      </c>
      <c r="E7" s="446"/>
      <c r="F7" s="446"/>
      <c r="G7" s="65"/>
      <c r="H7" s="1091" t="s">
        <v>116</v>
      </c>
      <c r="I7" s="1091"/>
      <c r="J7" s="1091"/>
      <c r="K7" s="1091"/>
      <c r="L7" s="1091"/>
      <c r="M7" s="182"/>
      <c r="N7" s="127"/>
      <c r="O7" s="183" t="s">
        <v>117</v>
      </c>
      <c r="P7" s="184"/>
      <c r="Q7" s="184"/>
      <c r="R7" s="161"/>
      <c r="S7" s="1087" t="s">
        <v>118</v>
      </c>
      <c r="T7" s="1087"/>
      <c r="W7" s="448" t="s">
        <v>119</v>
      </c>
      <c r="AC7" s="1124" t="s">
        <v>120</v>
      </c>
      <c r="AD7" s="1124"/>
      <c r="AE7" s="1124"/>
      <c r="AF7" s="1124"/>
      <c r="AG7" s="1125"/>
      <c r="AH7" s="588"/>
      <c r="AI7" s="1126" t="s">
        <v>121</v>
      </c>
      <c r="AJ7" s="1127"/>
      <c r="AK7" s="1127"/>
      <c r="AL7" s="161"/>
      <c r="AM7" s="1122" t="s">
        <v>122</v>
      </c>
      <c r="AN7" s="1122"/>
      <c r="AO7" s="126"/>
      <c r="AP7" s="126"/>
      <c r="AQ7" s="597" t="s">
        <v>123</v>
      </c>
      <c r="AU7" s="1091" t="s">
        <v>124</v>
      </c>
      <c r="AV7" s="1091"/>
      <c r="AW7" s="1091"/>
      <c r="AX7" s="1091"/>
      <c r="AY7" s="1091"/>
      <c r="AZ7" s="182"/>
      <c r="BA7" s="127"/>
      <c r="BB7" s="183" t="s">
        <v>125</v>
      </c>
      <c r="BC7" s="184"/>
      <c r="BD7" s="184"/>
      <c r="BE7" s="184"/>
      <c r="BF7" s="161"/>
      <c r="BG7" s="1122" t="s">
        <v>126</v>
      </c>
      <c r="BH7" s="1122"/>
      <c r="BK7" s="449" t="s">
        <v>127</v>
      </c>
      <c r="BO7" s="1091" t="s">
        <v>128</v>
      </c>
      <c r="BP7" s="1091"/>
      <c r="BQ7" s="1091"/>
      <c r="BR7" s="1091"/>
      <c r="BS7" s="182"/>
      <c r="BU7" s="627" t="s">
        <v>129</v>
      </c>
      <c r="BV7" s="627"/>
      <c r="BW7" s="184"/>
      <c r="BY7" s="1087" t="s">
        <v>130</v>
      </c>
      <c r="BZ7" s="1087"/>
    </row>
    <row r="8" spans="1:78" ht="19.5" customHeight="1" x14ac:dyDescent="0.25">
      <c r="A8" s="1104"/>
      <c r="B8" s="51"/>
      <c r="C8" s="63"/>
      <c r="D8" s="466"/>
      <c r="E8" s="466"/>
      <c r="F8" s="180">
        <f>IF(E12="N/A",1,0)</f>
        <v>0</v>
      </c>
      <c r="G8" s="65"/>
      <c r="H8" s="1086" t="s">
        <v>131</v>
      </c>
      <c r="I8" s="1086"/>
      <c r="J8" s="1086"/>
      <c r="K8" s="1086"/>
      <c r="L8" s="1086"/>
      <c r="M8" s="1086"/>
      <c r="N8" s="127"/>
      <c r="O8" s="1086" t="s">
        <v>131</v>
      </c>
      <c r="P8" s="1086"/>
      <c r="Q8" s="1086"/>
      <c r="R8" s="161"/>
      <c r="S8" s="1087"/>
      <c r="T8" s="1087"/>
      <c r="AC8" s="1086" t="s">
        <v>131</v>
      </c>
      <c r="AD8" s="1086"/>
      <c r="AE8" s="1086"/>
      <c r="AF8" s="1086"/>
      <c r="AG8" s="1086"/>
      <c r="AH8" s="590"/>
      <c r="AI8" s="1086" t="s">
        <v>131</v>
      </c>
      <c r="AJ8" s="1086"/>
      <c r="AK8" s="1086"/>
      <c r="AL8" s="161"/>
      <c r="AM8" s="1122"/>
      <c r="AN8" s="1122"/>
      <c r="AO8" s="126"/>
      <c r="AP8" s="126"/>
      <c r="AQ8" s="458"/>
      <c r="AR8" s="126"/>
      <c r="AS8" s="126"/>
      <c r="AU8" s="1086" t="s">
        <v>131</v>
      </c>
      <c r="AV8" s="1086"/>
      <c r="AW8" s="1086"/>
      <c r="AX8" s="1086"/>
      <c r="AY8" s="1086"/>
      <c r="AZ8" s="1086"/>
      <c r="BA8" s="127"/>
      <c r="BB8" s="1086" t="s">
        <v>131</v>
      </c>
      <c r="BC8" s="1086"/>
      <c r="BD8" s="1086"/>
      <c r="BE8" s="1086"/>
      <c r="BF8" s="161"/>
      <c r="BG8" s="1122"/>
      <c r="BH8" s="1122"/>
      <c r="BO8" s="1086" t="s">
        <v>131</v>
      </c>
      <c r="BP8" s="1086"/>
      <c r="BQ8" s="1086"/>
      <c r="BR8" s="1086"/>
      <c r="BS8" s="1086"/>
      <c r="BU8" s="1086" t="s">
        <v>131</v>
      </c>
      <c r="BV8" s="1086"/>
      <c r="BW8" s="1086"/>
      <c r="BY8" s="1087"/>
      <c r="BZ8" s="1087"/>
    </row>
    <row r="9" spans="1:78" ht="21.75" customHeight="1" x14ac:dyDescent="0.25">
      <c r="A9" s="1104"/>
      <c r="B9" s="51"/>
      <c r="C9" s="63"/>
      <c r="D9" s="8"/>
      <c r="E9" s="8"/>
      <c r="F9" s="17"/>
      <c r="H9" s="123" t="s">
        <v>132</v>
      </c>
      <c r="I9" s="123" t="s">
        <v>133</v>
      </c>
      <c r="J9" s="123" t="s">
        <v>134</v>
      </c>
      <c r="K9" s="123" t="s">
        <v>135</v>
      </c>
      <c r="L9" s="185"/>
      <c r="M9" s="185"/>
      <c r="N9" s="185"/>
      <c r="O9" s="123" t="s">
        <v>136</v>
      </c>
      <c r="P9" s="123" t="s">
        <v>137</v>
      </c>
      <c r="Q9" s="123" t="s">
        <v>138</v>
      </c>
      <c r="R9" s="123"/>
      <c r="S9" s="8"/>
      <c r="T9" s="8"/>
      <c r="AC9" s="123" t="s">
        <v>139</v>
      </c>
      <c r="AD9" s="123" t="s">
        <v>140</v>
      </c>
      <c r="AE9" s="123" t="s">
        <v>141</v>
      </c>
      <c r="AF9" s="185"/>
      <c r="AG9" s="185"/>
      <c r="AH9" s="185"/>
      <c r="AI9" s="123" t="s">
        <v>142</v>
      </c>
      <c r="AJ9" s="123" t="s">
        <v>143</v>
      </c>
      <c r="AK9" s="123" t="s">
        <v>144</v>
      </c>
      <c r="AL9" s="123"/>
      <c r="AM9" s="8"/>
      <c r="AN9" s="8"/>
      <c r="AO9" s="22"/>
      <c r="AP9" s="22"/>
      <c r="AQ9" s="598"/>
      <c r="AR9" s="22"/>
      <c r="AS9" s="22"/>
      <c r="AU9" s="123" t="s">
        <v>145</v>
      </c>
      <c r="AV9" s="123" t="s">
        <v>146</v>
      </c>
      <c r="AW9" s="123" t="s">
        <v>147</v>
      </c>
      <c r="AX9" s="123" t="s">
        <v>148</v>
      </c>
      <c r="AY9" s="185"/>
      <c r="AZ9" s="185"/>
      <c r="BA9" s="185"/>
      <c r="BB9" s="123" t="s">
        <v>149</v>
      </c>
      <c r="BC9" s="123" t="s">
        <v>150</v>
      </c>
      <c r="BD9" s="123" t="s">
        <v>151</v>
      </c>
      <c r="BE9" s="123" t="s">
        <v>152</v>
      </c>
      <c r="BF9" s="123"/>
      <c r="BG9" s="8"/>
      <c r="BH9" s="8"/>
      <c r="BO9" s="123" t="s">
        <v>153</v>
      </c>
      <c r="BP9" s="123" t="s">
        <v>154</v>
      </c>
      <c r="BQ9" s="123" t="s">
        <v>155</v>
      </c>
      <c r="BR9" s="185"/>
      <c r="BS9" s="185"/>
      <c r="BU9" s="123" t="s">
        <v>156</v>
      </c>
      <c r="BV9" s="123" t="s">
        <v>157</v>
      </c>
      <c r="BW9" s="123" t="s">
        <v>158</v>
      </c>
      <c r="BY9" s="8"/>
      <c r="BZ9" s="8"/>
    </row>
    <row r="10" spans="1:78" ht="100.5" customHeight="1" x14ac:dyDescent="0.25">
      <c r="A10" s="1105"/>
      <c r="B10" s="59"/>
      <c r="C10" s="63"/>
      <c r="D10" s="445" t="s">
        <v>159</v>
      </c>
      <c r="E10" s="318"/>
      <c r="F10" s="447"/>
      <c r="G10" s="170"/>
      <c r="H10" s="585" t="s">
        <v>160</v>
      </c>
      <c r="I10" s="186" t="s">
        <v>161</v>
      </c>
      <c r="J10" s="186" t="s">
        <v>162</v>
      </c>
      <c r="K10" s="186" t="s">
        <v>163</v>
      </c>
      <c r="L10" s="391" t="s">
        <v>164</v>
      </c>
      <c r="M10" s="392" t="s">
        <v>165</v>
      </c>
      <c r="N10" s="185"/>
      <c r="O10" s="582" t="s">
        <v>166</v>
      </c>
      <c r="P10" s="583" t="s">
        <v>167</v>
      </c>
      <c r="Q10" s="583" t="s">
        <v>168</v>
      </c>
      <c r="R10" s="1107" t="s">
        <v>169</v>
      </c>
      <c r="S10" s="1108"/>
      <c r="T10" s="400" t="s">
        <v>170</v>
      </c>
      <c r="W10" s="1088"/>
      <c r="X10" s="1088"/>
      <c r="Y10" s="494"/>
      <c r="Z10" s="463"/>
      <c r="AA10" s="463"/>
      <c r="AB10" s="463"/>
      <c r="AC10" s="186" t="s">
        <v>171</v>
      </c>
      <c r="AD10" s="186" t="str">
        <f>IF($H$5="Recogida y tratamiento de aguas residuales", "¿El rendimiento se ve afectado por la calidad de las aguas residuales?", "¿El rendimiento se ve afectado por la calidad del agua?")</f>
        <v>¿El rendimiento se ve afectado por la calidad de las aguas residuales?</v>
      </c>
      <c r="AE10" s="582" t="s">
        <v>172</v>
      </c>
      <c r="AF10" s="464" t="s">
        <v>164</v>
      </c>
      <c r="AG10" s="586" t="s">
        <v>165</v>
      </c>
      <c r="AH10" s="473"/>
      <c r="AI10" s="582" t="s">
        <v>166</v>
      </c>
      <c r="AJ10" s="583" t="s">
        <v>173</v>
      </c>
      <c r="AK10" s="583" t="s">
        <v>174</v>
      </c>
      <c r="AL10" s="451"/>
      <c r="AM10" s="401" t="s">
        <v>169</v>
      </c>
      <c r="AN10" s="402" t="s">
        <v>170</v>
      </c>
      <c r="AO10" s="364"/>
      <c r="AP10" s="364"/>
      <c r="AQ10" s="1088"/>
      <c r="AR10" s="1088"/>
      <c r="AS10" s="494"/>
      <c r="AT10" s="463"/>
      <c r="AU10" s="393" t="s">
        <v>175</v>
      </c>
      <c r="AV10" s="186" t="s">
        <v>176</v>
      </c>
      <c r="AW10" s="186" t="s">
        <v>177</v>
      </c>
      <c r="AX10" s="186" t="s">
        <v>178</v>
      </c>
      <c r="AY10" s="391" t="s">
        <v>164</v>
      </c>
      <c r="AZ10" s="392" t="s">
        <v>165</v>
      </c>
      <c r="BA10" s="185"/>
      <c r="BB10" s="396" t="s">
        <v>179</v>
      </c>
      <c r="BC10" s="393" t="s">
        <v>180</v>
      </c>
      <c r="BD10" s="397" t="s">
        <v>181</v>
      </c>
      <c r="BE10" s="186" t="str">
        <f>IF($H$5="Recogida y tratamiento de aguas residuales", "¿Puede el componente funcionar con aguas residuales de baja calidad?", "¿Puede el componente funcionar con agua de baja calidad?")</f>
        <v>¿Puede el componente funcionar con aguas residuales de baja calidad?</v>
      </c>
      <c r="BF10" s="187"/>
      <c r="BG10" s="401" t="s">
        <v>169</v>
      </c>
      <c r="BH10" s="402" t="s">
        <v>170</v>
      </c>
      <c r="BK10" s="1088"/>
      <c r="BL10" s="1088"/>
      <c r="BM10" s="606"/>
      <c r="BN10" s="463"/>
      <c r="BO10" s="186" t="s">
        <v>182</v>
      </c>
      <c r="BP10" s="186" t="s">
        <v>183</v>
      </c>
      <c r="BQ10" s="186" t="str">
        <f>IF($H$5="Recogida y tratamiento de aguas residuales", "¿En qué medida la calidad de las aguas residuales afecta el rendimiento del componente?", "¿En qué medida la calidad del agua afecta el rendimiento del componente?")</f>
        <v>¿En qué medida la calidad de las aguas residuales afecta el rendimiento del componente?</v>
      </c>
      <c r="BR10" s="391" t="s">
        <v>164</v>
      </c>
      <c r="BS10" s="392" t="s">
        <v>165</v>
      </c>
      <c r="BU10" s="582" t="s">
        <v>166</v>
      </c>
      <c r="BV10" s="583" t="s">
        <v>184</v>
      </c>
      <c r="BW10" s="582" t="s">
        <v>185</v>
      </c>
      <c r="BY10" s="401" t="s">
        <v>169</v>
      </c>
      <c r="BZ10" s="402" t="s">
        <v>170</v>
      </c>
    </row>
    <row r="11" spans="1:78" ht="65.45" customHeight="1" x14ac:dyDescent="0.25">
      <c r="A11" s="1105"/>
      <c r="B11" s="59"/>
      <c r="C11" s="63"/>
      <c r="D11" s="591" t="s">
        <v>186</v>
      </c>
      <c r="E11" s="592" t="s">
        <v>187</v>
      </c>
      <c r="F11" s="593" t="s">
        <v>188</v>
      </c>
      <c r="G11" s="170"/>
      <c r="H11" s="629" t="s">
        <v>189</v>
      </c>
      <c r="I11" s="629" t="s">
        <v>190</v>
      </c>
      <c r="J11" s="629" t="s">
        <v>190</v>
      </c>
      <c r="K11" s="369" t="s">
        <v>191</v>
      </c>
      <c r="L11" s="474" t="s">
        <v>192</v>
      </c>
      <c r="M11" s="476" t="s">
        <v>193</v>
      </c>
      <c r="N11" s="191"/>
      <c r="O11" s="630" t="s">
        <v>194</v>
      </c>
      <c r="P11" s="369" t="s">
        <v>195</v>
      </c>
      <c r="Q11" s="369" t="s">
        <v>195</v>
      </c>
      <c r="R11" s="1109" t="s">
        <v>196</v>
      </c>
      <c r="S11" s="1110"/>
      <c r="T11" s="470" t="s">
        <v>193</v>
      </c>
      <c r="W11" s="1128" t="s">
        <v>186</v>
      </c>
      <c r="X11" s="1128"/>
      <c r="Y11" s="607" t="s">
        <v>187</v>
      </c>
      <c r="Z11" s="1095" t="s">
        <v>188</v>
      </c>
      <c r="AA11" s="1095"/>
      <c r="AB11" s="463"/>
      <c r="AC11" s="188" t="s">
        <v>197</v>
      </c>
      <c r="AD11" s="192" t="s">
        <v>198</v>
      </c>
      <c r="AE11" s="192" t="s">
        <v>191</v>
      </c>
      <c r="AF11" s="465" t="s">
        <v>192</v>
      </c>
      <c r="AG11" s="587" t="s">
        <v>193</v>
      </c>
      <c r="AH11" s="365"/>
      <c r="AI11" s="584" t="s">
        <v>194</v>
      </c>
      <c r="AJ11" s="192" t="s">
        <v>195</v>
      </c>
      <c r="AK11" s="192" t="s">
        <v>195</v>
      </c>
      <c r="AL11" s="452"/>
      <c r="AM11" s="319" t="s">
        <v>196</v>
      </c>
      <c r="AN11" s="320" t="s">
        <v>193</v>
      </c>
      <c r="AO11" s="365"/>
      <c r="AP11" s="365"/>
      <c r="AQ11" s="1092" t="s">
        <v>186</v>
      </c>
      <c r="AR11" s="1092"/>
      <c r="AS11" s="604" t="s">
        <v>187</v>
      </c>
      <c r="AT11" s="605" t="s">
        <v>188</v>
      </c>
      <c r="AU11" s="188" t="s">
        <v>189</v>
      </c>
      <c r="AV11" s="188" t="s">
        <v>190</v>
      </c>
      <c r="AW11" s="188" t="s">
        <v>190</v>
      </c>
      <c r="AX11" s="369" t="s">
        <v>191</v>
      </c>
      <c r="AY11" s="188" t="s">
        <v>192</v>
      </c>
      <c r="AZ11" s="190" t="s">
        <v>193</v>
      </c>
      <c r="BA11" s="191"/>
      <c r="BB11" s="398" t="s">
        <v>194</v>
      </c>
      <c r="BC11" s="189" t="s">
        <v>195</v>
      </c>
      <c r="BD11" s="399" t="s">
        <v>195</v>
      </c>
      <c r="BE11" s="369" t="s">
        <v>195</v>
      </c>
      <c r="BF11" s="452"/>
      <c r="BG11" s="319" t="s">
        <v>196</v>
      </c>
      <c r="BH11" s="320" t="s">
        <v>193</v>
      </c>
      <c r="BK11" s="1092" t="s">
        <v>186</v>
      </c>
      <c r="BL11" s="1092"/>
      <c r="BM11" s="604" t="s">
        <v>187</v>
      </c>
      <c r="BN11" s="605" t="s">
        <v>188</v>
      </c>
      <c r="BO11" s="188" t="s">
        <v>199</v>
      </c>
      <c r="BP11" s="192" t="s">
        <v>191</v>
      </c>
      <c r="BQ11" s="192" t="s">
        <v>198</v>
      </c>
      <c r="BR11" s="188" t="s">
        <v>192</v>
      </c>
      <c r="BS11" s="190" t="s">
        <v>193</v>
      </c>
      <c r="BU11" s="584" t="s">
        <v>194</v>
      </c>
      <c r="BV11" s="192" t="s">
        <v>195</v>
      </c>
      <c r="BW11" s="192" t="s">
        <v>195</v>
      </c>
      <c r="BY11" s="319" t="s">
        <v>196</v>
      </c>
      <c r="BZ11" s="320" t="s">
        <v>193</v>
      </c>
    </row>
    <row r="12" spans="1:78" ht="116.1" customHeight="1" x14ac:dyDescent="0.25">
      <c r="A12" s="1106"/>
      <c r="B12" s="63"/>
      <c r="C12" s="1085" t="s">
        <v>200</v>
      </c>
      <c r="D12" s="594" t="str">
        <f>IF($H$5=Φύλλο2!$A$3,Φύλλο2!A4,IF($H$5=Φύλλο2!$A$11,Φύλλο2!A12,Φύλλο2!A21))</f>
        <v>Redes de alcantarillado y estaciones de bombeo</v>
      </c>
      <c r="E12" s="943" t="s">
        <v>201</v>
      </c>
      <c r="F12" s="513" t="str">
        <f>IF($H$5=Φύλλο2!$A$3,Φύλλο2!F4,IF($H$5=Φύλλο2!$A$11,Φύλλο2!F12,Φύλλο2!F20))</f>
        <v>Máximos puntuales de caudal que superan la capacidad de la red de alcantarillado. Derivación del tratamiento. Daños/grietas en las redes de alcantarillado principales y secundarias debido a asientos diferenciales. Socavación de las orillas de los ríos en los puntos de vertido. Entrada de aguas residuales en inmuebles debido a reflujos.</v>
      </c>
      <c r="G12" s="172"/>
      <c r="H12" s="173"/>
      <c r="I12" s="173"/>
      <c r="J12" s="173"/>
      <c r="K12" s="173"/>
      <c r="L12" s="379" t="e">
        <f>IF(D12=0,"N/A",IF(E12="N/A","N/A",IF(F12="N/A","N/A",AVERAGE(H12:K12))))</f>
        <v>#DIV/0!</v>
      </c>
      <c r="M12" s="197" t="e">
        <f t="shared" ref="M12:M18" si="0">IF(L12="N/A","N/A",IF(L12&lt;=1,"Bajo",IF(L12&lt;=2,"Medio","Alto")))</f>
        <v>#DIV/0!</v>
      </c>
      <c r="N12" s="631"/>
      <c r="O12" s="173"/>
      <c r="P12" s="173"/>
      <c r="Q12" s="173"/>
      <c r="R12" s="1098" t="e">
        <f>IF(L12="N/A","N/A",L12-L12*(AVERAGE(O12:Q12)/3))</f>
        <v>#DIV/0!</v>
      </c>
      <c r="S12" s="1098"/>
      <c r="T12" s="472" t="e">
        <f t="shared" ref="T12:T18" si="1">IF(R12="N/A","N/A",IF(R12&lt;=1,"Bajo",IF(R12&lt;=2,"Medio","Alto")))</f>
        <v>#DIV/0!</v>
      </c>
      <c r="V12" s="1085" t="s">
        <v>200</v>
      </c>
      <c r="W12" s="1096" t="str">
        <f>D12</f>
        <v>Redes de alcantarillado y estaciones de bombeo</v>
      </c>
      <c r="X12" s="1096"/>
      <c r="Y12" s="994" t="str">
        <f>E12</f>
        <v>Activo</v>
      </c>
      <c r="Z12" s="1089" t="str">
        <f>IF($H$5=Φύλλο2!$A$3,Φύλλο2!G4,IF($H$5=Φύλλο2!$A$11,Φύλλο2!G12,Φύλλο2!G21))</f>
        <v>N/A</v>
      </c>
      <c r="AA12" s="1089"/>
      <c r="AB12" s="95"/>
      <c r="AC12" s="173"/>
      <c r="AD12" s="174"/>
      <c r="AE12" s="174"/>
      <c r="AF12" s="379" t="str">
        <f>IF(W12=0,"N/A",IF(Y12="N/A","N/A",IF(Z12="N/A","N/A",AVERAGE(AC12:AE12))))</f>
        <v>N/A</v>
      </c>
      <c r="AG12" s="197" t="str">
        <f t="shared" ref="AG12:AG18" si="2">IF(AF12="N/A","N/A",IF(AF12&lt;=1,"Bajo",IF(AF12&lt;=2,"Medio","Alto")))</f>
        <v>N/A</v>
      </c>
      <c r="AH12" s="132"/>
      <c r="AI12" s="174"/>
      <c r="AJ12" s="174"/>
      <c r="AK12" s="174"/>
      <c r="AL12" s="453"/>
      <c r="AM12" s="628" t="str">
        <f>IF(AF12="N/A","N/A",AF12-AF12*(AVERAGE(AI12:AK12)/3))</f>
        <v>N/A</v>
      </c>
      <c r="AN12" s="472" t="str">
        <f t="shared" ref="AN12:AN18" si="3">IF(AM12="N/A","N/A",IF(AM12&lt;=1,"Bajo",IF(AM12&lt;=2,"Medio","Alto")))</f>
        <v>N/A</v>
      </c>
      <c r="AO12" s="366"/>
      <c r="AP12" s="1085" t="s">
        <v>200</v>
      </c>
      <c r="AQ12" s="1090" t="str">
        <f t="shared" ref="AQ12" si="4">W12</f>
        <v>Redes de alcantarillado y estaciones de bombeo</v>
      </c>
      <c r="AR12" s="1090"/>
      <c r="AS12" s="603" t="str">
        <f>E12</f>
        <v>Activo</v>
      </c>
      <c r="AT12" s="450" t="str">
        <f>IF($H$5=Φύλλο2!$A$3,Φύλλο2!I4,IF($H$5=Φύλλο2!$A$11,Φύλλο2!I12,Φύλλο2!I21))</f>
        <v xml:space="preserve">Los cambios en el nivel freático de las aguas subterráneas podrían ser la causa de importantes deformaciones del terreno, afectando a la integridad de las tuberías enterradas. Las redes de cañerías costeras y sus componentes asociados, como bombas, arquetas y válvulas, podrían sufrir graves erosiones y corrosiones en sus elementos metálicos (p. ej., asientos de válvulas, propulsores y carcasas de bombas, etc.), lo que redundaría en tasas de averías más altas. </v>
      </c>
      <c r="AU12" s="455"/>
      <c r="AV12" s="456"/>
      <c r="AW12" s="456"/>
      <c r="AX12" s="456"/>
      <c r="AY12" s="379" t="e">
        <f>IF(AQ12=0,"N/A",IF(AS12="N/A","N/A",IF(AT12="N/A","N/A",AVERAGE(AU12:AX12))))</f>
        <v>#DIV/0!</v>
      </c>
      <c r="AZ12" s="457" t="e">
        <f t="shared" ref="AZ12:AZ18" si="5">IF(AY12="N/A","N/A",IF(AY12&lt;=1,"Bajo",IF(AY12&lt;=2,"Medio","Alto")))</f>
        <v>#DIV/0!</v>
      </c>
      <c r="BA12" s="118"/>
      <c r="BB12" s="456"/>
      <c r="BC12" s="456"/>
      <c r="BD12" s="456" t="s">
        <v>202</v>
      </c>
      <c r="BE12" s="456"/>
      <c r="BF12" s="633"/>
      <c r="BG12" s="628" t="e">
        <f>IF(AY12="N/A","N/A",AY12-AY12*(AVERAGE(BB12:BE12)/3))</f>
        <v>#DIV/0!</v>
      </c>
      <c r="BH12" s="197" t="e">
        <f t="shared" ref="BH12:BH18" si="6">IF(BG12="N/A","N/A",IF(BG12&lt;=1,"Bajo",IF(BG12&lt;=2,"Medio","Alto")))</f>
        <v>#DIV/0!</v>
      </c>
      <c r="BJ12" s="1085" t="s">
        <v>200</v>
      </c>
      <c r="BK12" s="1090" t="str">
        <f>AQ12</f>
        <v>Redes de alcantarillado y estaciones de bombeo</v>
      </c>
      <c r="BL12" s="1090"/>
      <c r="BM12" s="603" t="str">
        <f>E12</f>
        <v>Activo</v>
      </c>
      <c r="BN12" s="450" t="str">
        <f>IF($H$5=Φύλλο2!$A$3,Φύλλο2!H4,IF($H$5=Φύλλο2!$A$11,Φύλλο2!H12,Φύλλο2!H21))</f>
        <v xml:space="preserve">Corrosión más rápida de las tuberías que transportan «aguas residuales de alta carga» (es decir, alto contenido partículas sólidas y contaminantes). Los cambios de caudal y las concentraciones de aguas residuales podrían alterar el efecto de socavación y el proceso de sedimentación, generando olores desagradables. Podría requerirse una mayor capacidad de bombeo para prevenir descensos de caudal. </v>
      </c>
      <c r="BO12" s="455"/>
      <c r="BP12" s="456"/>
      <c r="BQ12" s="456"/>
      <c r="BR12" s="379" t="e">
        <f>IF(BK12=0,"N/A",IF(BM12="N/A","N/A",IF(BN12="N/A","N/A",AVERAGE(BO12:BQ12))))</f>
        <v>#DIV/0!</v>
      </c>
      <c r="BS12" s="457" t="e">
        <f t="shared" ref="BS12:BS18" si="7">IF(BR12="N/A","N/A",IF(BR12&lt;=1,"Bajo",IF(BR12&lt;=2,"Medio","Alto")))</f>
        <v>#DIV/0!</v>
      </c>
      <c r="BU12" s="456"/>
      <c r="BV12" s="456"/>
      <c r="BW12" s="456"/>
      <c r="BY12" s="628" t="e">
        <f>IF(BR12="N/A","N/A",BR12-BR12*(AVERAGE(BU12:BW12)/3))</f>
        <v>#DIV/0!</v>
      </c>
      <c r="BZ12" s="322" t="e">
        <f t="shared" ref="BZ12:BZ18" si="8">IF(BY12="N/A","N/A",IF(BY12&lt;=1,"Bajo",IF(BY12&lt;=2,"Medio","Alto")))</f>
        <v>#DIV/0!</v>
      </c>
    </row>
    <row r="13" spans="1:78" ht="108" x14ac:dyDescent="0.25">
      <c r="A13" s="1106"/>
      <c r="B13" s="63"/>
      <c r="C13" s="1085"/>
      <c r="D13" s="594" t="str">
        <f>IF($H$5=Φύλλο2!$A$3,Φύλλο2!A5,IF($H$5=Φύλλο2!$A$11,Φύλλο2!A13,Φύλλο2!A22))</f>
        <v>Plantas y procesos de tratamiento de aguas residuales</v>
      </c>
      <c r="E13" s="943" t="s">
        <v>201</v>
      </c>
      <c r="F13" s="513" t="str">
        <f>IF($H$5=Φύλλο2!$A$3,Φύλλο2!F5,IF($H$5=Φύλλο2!$A$11,Φύλλο2!F13,Φύλλο2!F22))</f>
        <v xml:space="preserve">`1. Las fuertes lluvias podrían aumentar la afluencia a las plantas de tratamiento de aguas residuales y, por extensión, disminuir el coeficiente de dilución del caudal de entrada. Dicha disminución podría incidir en los procesos de tratamiento biológico y, en última instancia, en la calidad del efluente. 2. Las inundaciones también pueden provocar graves daños estructurales en depósitos, pantallas y todo tipo de equipos valiosos. 3. En caso de condiciones meteorológicas extremas, pueden activarse derivaciones en el sistema, desviando flujos para evitar parte o la totalidad del proceso de tratamiento. </v>
      </c>
      <c r="G13" s="175"/>
      <c r="H13" s="173"/>
      <c r="I13" s="173"/>
      <c r="J13" s="173"/>
      <c r="K13" s="173"/>
      <c r="L13" s="379" t="e">
        <f>IF(D13=0,"N/A",IF(E13="N/A","N/A",IF(F13="N/A","N/A",AVERAGE(H13:K13))))</f>
        <v>#DIV/0!</v>
      </c>
      <c r="M13" s="197" t="e">
        <f t="shared" si="0"/>
        <v>#DIV/0!</v>
      </c>
      <c r="N13" s="632"/>
      <c r="O13" s="173"/>
      <c r="P13" s="173"/>
      <c r="Q13" s="173"/>
      <c r="R13" s="1098" t="e">
        <f t="shared" ref="R13:R17" si="9">IF(L13="N/A","N/A",L13-L13*(AVERAGE(O13:Q13)/3))</f>
        <v>#DIV/0!</v>
      </c>
      <c r="S13" s="1098"/>
      <c r="T13" s="472" t="e">
        <f t="shared" si="1"/>
        <v>#DIV/0!</v>
      </c>
      <c r="V13" s="1085"/>
      <c r="W13" s="1096" t="str">
        <f t="shared" ref="W13:W18" si="10">D13</f>
        <v>Plantas y procesos de tratamiento de aguas residuales</v>
      </c>
      <c r="X13" s="1096"/>
      <c r="Y13" s="994" t="str">
        <f>E13</f>
        <v>Activo</v>
      </c>
      <c r="Z13" s="1089" t="str">
        <f>IF($H$5=Φύλλο2!$A$3,Φύλλο2!G5,IF($H$5=Φύλλο2!$A$11,Φύλλο2!G13,Φύλλο2!G22))</f>
        <v>Las sequías reducen el caudal de agua que llega a los sistemas de tratamiento de aguas residuales. Un aumento de la frecuencia de caudales bajos podría reducir la capacidad de dilución de contaminantes y aumentar su concentración, lo que provocaría bloqueos y una corrosión precoz de los sistemas.</v>
      </c>
      <c r="AA13" s="1089"/>
      <c r="AC13" s="173"/>
      <c r="AD13" s="174"/>
      <c r="AE13" s="174"/>
      <c r="AF13" s="379" t="e">
        <f t="shared" ref="AF13:AF18" si="11">IF(W13=0,"N/A",IF(Y13="N/A","N/A",IF(Z13="N/A","N/A",AVERAGE(AC13:AE13))))</f>
        <v>#DIV/0!</v>
      </c>
      <c r="AG13" s="197" t="e">
        <f t="shared" si="2"/>
        <v>#DIV/0!</v>
      </c>
      <c r="AH13" s="132"/>
      <c r="AI13" s="174"/>
      <c r="AJ13" s="174"/>
      <c r="AK13" s="174"/>
      <c r="AL13" s="454"/>
      <c r="AM13" s="628" t="e">
        <f t="shared" ref="AM13:AM18" si="12">IF(AF13="N/A","N/A",AF13-AF13*(AVERAGE(AI13:AK13)/3))</f>
        <v>#DIV/0!</v>
      </c>
      <c r="AN13" s="472" t="e">
        <f t="shared" si="3"/>
        <v>#DIV/0!</v>
      </c>
      <c r="AO13" s="366"/>
      <c r="AP13" s="1085"/>
      <c r="AQ13" s="1090" t="str">
        <f t="shared" ref="AQ13:AQ18" si="13">W13</f>
        <v>Plantas y procesos de tratamiento de aguas residuales</v>
      </c>
      <c r="AR13" s="1090"/>
      <c r="AS13" s="603" t="str">
        <f t="shared" ref="AS13:AS18" si="14">E13</f>
        <v>Activo</v>
      </c>
      <c r="AT13" s="450" t="str">
        <f>IF($H$5=Φύλλο2!$A$3,Φύλλο2!I5,IF($H$5=Φύλλο2!$A$11,Φύλλο2!I13,Φύλλο2!I22))</f>
        <v xml:space="preserve">Daños estructurales graves en plantas costeras (deterioro de depósitos, cañerías, etc.) provocados por las marejadas y las inundaciones compuestas. Obras importantes de reparación o protección. Riesgo de cierre permanente o abandono de los activos varados en la zona de marejadas. </v>
      </c>
      <c r="AU13" s="455"/>
      <c r="AV13" s="456"/>
      <c r="AW13" s="456"/>
      <c r="AX13" s="456"/>
      <c r="AY13" s="379" t="e">
        <f t="shared" ref="AY13:AY18" si="15">IF(AQ13=0,"N/A",IF(AS13="N/A","N/A",IF(AT13="N/A","N/A",AVERAGE(AU13:AX13))))</f>
        <v>#DIV/0!</v>
      </c>
      <c r="AZ13" s="457" t="e">
        <f t="shared" si="5"/>
        <v>#DIV/0!</v>
      </c>
      <c r="BA13" s="122"/>
      <c r="BB13" s="456"/>
      <c r="BC13" s="456"/>
      <c r="BD13" s="456" t="s">
        <v>202</v>
      </c>
      <c r="BE13" s="456"/>
      <c r="BF13" s="76"/>
      <c r="BG13" s="628" t="e">
        <f t="shared" ref="BG13:BG18" si="16">IF(AY13="N/A","N/A",AY13-AY13*(AVERAGE(BB13:BE13)/3))</f>
        <v>#DIV/0!</v>
      </c>
      <c r="BH13" s="197" t="e">
        <f t="shared" si="6"/>
        <v>#DIV/0!</v>
      </c>
      <c r="BJ13" s="1085"/>
      <c r="BK13" s="1090" t="str">
        <f t="shared" ref="BK13:BK18" si="17">AQ13</f>
        <v>Plantas y procesos de tratamiento de aguas residuales</v>
      </c>
      <c r="BL13" s="1090"/>
      <c r="BM13" s="603" t="str">
        <f t="shared" ref="BM13:BM18" si="18">E13</f>
        <v>Activo</v>
      </c>
      <c r="BN13" s="450" t="str">
        <f>IF($H$5=Φύλλο2!$A$3,Φύλλο2!H5,IF($H$5=Φύλλο2!$A$11,Φύλλο2!H13,Φύλλο2!H22))</f>
        <v>Los efluentes de baja calidad requieren un tratamiento avanzado/caro. Intensificación del crecimiento bacteriano que requiere un tratamiento especializado (p. ej., uso prolongado de aditivos químicos; tratamiento en dos fases). Degradación/obstrucción más rápida de membranas/filtros.</v>
      </c>
      <c r="BO13" s="455"/>
      <c r="BP13" s="456"/>
      <c r="BQ13" s="456"/>
      <c r="BR13" s="379" t="e">
        <f t="shared" ref="BR13:BR18" si="19">IF(BK13=0,"N/A",IF(BM13="N/A","N/A",IF(BN13="N/A","N/A",AVERAGE(BO13:BQ13))))</f>
        <v>#DIV/0!</v>
      </c>
      <c r="BS13" s="457" t="e">
        <f t="shared" si="7"/>
        <v>#DIV/0!</v>
      </c>
      <c r="BU13" s="456"/>
      <c r="BV13" s="456"/>
      <c r="BW13" s="456"/>
      <c r="BY13" s="628" t="e">
        <f t="shared" ref="BY13:BY18" si="20">IF(BR13="N/A","N/A",BR13-BR13*(AVERAGE(BU13:BW13)/3))</f>
        <v>#DIV/0!</v>
      </c>
      <c r="BZ13" s="322" t="e">
        <f t="shared" si="8"/>
        <v>#DIV/0!</v>
      </c>
    </row>
    <row r="14" spans="1:78" ht="99.95" customHeight="1" x14ac:dyDescent="0.25">
      <c r="A14" s="51"/>
      <c r="B14" s="51"/>
      <c r="C14" s="1085"/>
      <c r="D14" s="594" t="str">
        <f>IF($H$5=Φύλλο2!$A$3,Φύλλο2!A6,IF($H$5=Φύλλο2!$A$11,Φύλλο2!A14,Φύλλο2!A23))</f>
        <v>Cuenca fluvial receptora</v>
      </c>
      <c r="E14" s="943" t="s">
        <v>201</v>
      </c>
      <c r="F14" s="513" t="str">
        <f>IF($H$5=Φύλλο2!$A$3,Φύλλο2!F6,IF($H$5=Φύλλο2!$A$11,Φύλλο2!F14,Φύλλο2!F23))</f>
        <v>Máximos puntuales de caudal que dan lugar a flujos incontrolados de aguas residuales no tratadas hacia masas de agua receptoras.</v>
      </c>
      <c r="G14" s="176"/>
      <c r="H14" s="173"/>
      <c r="I14" s="173"/>
      <c r="J14" s="173"/>
      <c r="K14" s="173"/>
      <c r="L14" s="379" t="e">
        <f t="shared" ref="L14:L18" si="21">IF(D14=0,"N/A",IF(E14="N/A","N/A",IF(F14="N/A","N/A",AVERAGE(H14:K14))))</f>
        <v>#DIV/0!</v>
      </c>
      <c r="M14" s="197" t="e">
        <f t="shared" si="0"/>
        <v>#DIV/0!</v>
      </c>
      <c r="N14" s="632"/>
      <c r="O14" s="173"/>
      <c r="P14" s="173"/>
      <c r="Q14" s="173"/>
      <c r="R14" s="1098" t="e">
        <f t="shared" si="9"/>
        <v>#DIV/0!</v>
      </c>
      <c r="S14" s="1098"/>
      <c r="T14" s="472" t="e">
        <f t="shared" si="1"/>
        <v>#DIV/0!</v>
      </c>
      <c r="V14" s="1085"/>
      <c r="W14" s="1096" t="str">
        <f t="shared" si="10"/>
        <v>Cuenca fluvial receptora</v>
      </c>
      <c r="X14" s="1096"/>
      <c r="Y14" s="994" t="str">
        <f t="shared" ref="Y14:Y18" si="22">E14</f>
        <v>Activo</v>
      </c>
      <c r="Z14" s="1089" t="str">
        <f>IF($H$5=Φύλλο2!$A$3,Φύλλο2!G6,IF($H$5=Φύλλο2!$A$11,Φύλλο2!G14,Φύλλο2!G23))</f>
        <v>Entrada de efluentes de baja calidad en masas de agua dulce (como resultado de una dilución reducida cuando los caudales son bajos).</v>
      </c>
      <c r="AA14" s="1089"/>
      <c r="AC14" s="173"/>
      <c r="AD14" s="174"/>
      <c r="AE14" s="174"/>
      <c r="AF14" s="379" t="e">
        <f t="shared" si="11"/>
        <v>#DIV/0!</v>
      </c>
      <c r="AG14" s="197" t="e">
        <f t="shared" si="2"/>
        <v>#DIV/0!</v>
      </c>
      <c r="AH14" s="132"/>
      <c r="AI14" s="174"/>
      <c r="AJ14" s="174"/>
      <c r="AK14" s="174"/>
      <c r="AL14" s="454"/>
      <c r="AM14" s="628" t="e">
        <f t="shared" si="12"/>
        <v>#DIV/0!</v>
      </c>
      <c r="AN14" s="472" t="e">
        <f t="shared" si="3"/>
        <v>#DIV/0!</v>
      </c>
      <c r="AO14" s="366"/>
      <c r="AP14" s="1085"/>
      <c r="AQ14" s="1090" t="str">
        <f t="shared" si="13"/>
        <v>Cuenca fluvial receptora</v>
      </c>
      <c r="AR14" s="1090"/>
      <c r="AS14" s="603" t="str">
        <f t="shared" si="14"/>
        <v>Activo</v>
      </c>
      <c r="AT14" s="450" t="str">
        <f>IF($H$5=Φύλλο2!$A$3,Φύλλο2!I6,IF($H$5=Φύλλο2!$A$11,Φύλλο2!I14,Φύλλο2!I23))</f>
        <v>La subida de los niveles de las aguas receptoras reduce la capacidad de desagüe de la instalación; las plantas costeras podrían verse obligadas a pasar de la gravedad al bombeo de efluentes, lo que aumentaría el consumo de energía.</v>
      </c>
      <c r="AU14" s="455"/>
      <c r="AV14" s="456"/>
      <c r="AW14" s="456"/>
      <c r="AX14" s="456"/>
      <c r="AY14" s="379" t="e">
        <f t="shared" si="15"/>
        <v>#DIV/0!</v>
      </c>
      <c r="AZ14" s="457" t="e">
        <f t="shared" si="5"/>
        <v>#DIV/0!</v>
      </c>
      <c r="BA14" s="122"/>
      <c r="BB14" s="456"/>
      <c r="BC14" s="456"/>
      <c r="BD14" s="456"/>
      <c r="BE14" s="456"/>
      <c r="BF14" s="76"/>
      <c r="BG14" s="628" t="e">
        <f t="shared" si="16"/>
        <v>#DIV/0!</v>
      </c>
      <c r="BH14" s="197" t="e">
        <f t="shared" si="6"/>
        <v>#DIV/0!</v>
      </c>
      <c r="BJ14" s="1085"/>
      <c r="BK14" s="1090" t="str">
        <f t="shared" si="17"/>
        <v>Cuenca fluvial receptora</v>
      </c>
      <c r="BL14" s="1090"/>
      <c r="BM14" s="603" t="str">
        <f t="shared" si="18"/>
        <v>Activo</v>
      </c>
      <c r="BN14" s="450" t="str">
        <f>IF($H$5=Φύλλο2!$A$3,Φύλλο2!H6,IF($H$5=Φύλλο2!$A$11,Φύλλο2!H14,Φύλλο2!H23))</f>
        <v>Entrada de efluentes de baja calidad en masas de agua dulce que podrían deteriorar la calidad del agua por debajo de niveles aceptables (en función de la capacidad de asimilación del curso de agua o lago).</v>
      </c>
      <c r="BO14" s="455"/>
      <c r="BP14" s="456"/>
      <c r="BQ14" s="456"/>
      <c r="BR14" s="379" t="e">
        <f t="shared" si="19"/>
        <v>#DIV/0!</v>
      </c>
      <c r="BS14" s="457" t="e">
        <f t="shared" si="7"/>
        <v>#DIV/0!</v>
      </c>
      <c r="BU14" s="456"/>
      <c r="BV14" s="456"/>
      <c r="BW14" s="456"/>
      <c r="BY14" s="628" t="e">
        <f t="shared" si="20"/>
        <v>#DIV/0!</v>
      </c>
      <c r="BZ14" s="322" t="e">
        <f t="shared" si="8"/>
        <v>#DIV/0!</v>
      </c>
    </row>
    <row r="15" spans="1:78" ht="99.95" customHeight="1" x14ac:dyDescent="0.25">
      <c r="A15" s="68"/>
      <c r="B15" s="68"/>
      <c r="C15" s="1085"/>
      <c r="D15" s="594" t="str">
        <f>IF($H$5=Φύλλο2!$A$3,Φύλλο2!A7,IF($H$5=Φύλλο2!$A$11,Φύλλο2!A15,Φύλλο2!A24))</f>
        <v>Reutilización del efluente tratado para riego/recarga de acuíferos</v>
      </c>
      <c r="E15" s="943" t="s">
        <v>201</v>
      </c>
      <c r="F15" s="513" t="str">
        <f>IF($H$5=Φύλλο2!$A$3,Φύλλο2!F7,IF($H$5=Φύλλο2!$A$11,Φύλλο2!F15,Φύλλο2!F24))</f>
        <v xml:space="preserve">Los cambios estacionales en los patrones de precipitaciones podrían alterar la demanda de agua de riego; un aumento de las lluvias anuales aumentará el nivel de las aguas subterráneas y reducirá la necesidad de recargar los acuíferos. </v>
      </c>
      <c r="G15" s="175"/>
      <c r="H15" s="173"/>
      <c r="I15" s="174" t="s">
        <v>202</v>
      </c>
      <c r="J15" s="174" t="s">
        <v>202</v>
      </c>
      <c r="K15" s="174" t="s">
        <v>202</v>
      </c>
      <c r="L15" s="379" t="e">
        <f t="shared" si="21"/>
        <v>#DIV/0!</v>
      </c>
      <c r="M15" s="197" t="e">
        <f t="shared" si="0"/>
        <v>#DIV/0!</v>
      </c>
      <c r="N15" s="632"/>
      <c r="O15" s="173"/>
      <c r="P15" s="173"/>
      <c r="Q15" s="174" t="s">
        <v>202</v>
      </c>
      <c r="R15" s="1098" t="e">
        <f t="shared" si="9"/>
        <v>#DIV/0!</v>
      </c>
      <c r="S15" s="1098"/>
      <c r="T15" s="472" t="e">
        <f t="shared" si="1"/>
        <v>#DIV/0!</v>
      </c>
      <c r="V15" s="1085"/>
      <c r="W15" s="1096" t="str">
        <f t="shared" si="10"/>
        <v>Reutilización del efluente tratado para riego/recarga de acuíferos</v>
      </c>
      <c r="X15" s="1096"/>
      <c r="Y15" s="994" t="str">
        <f t="shared" si="22"/>
        <v>Activo</v>
      </c>
      <c r="Z15" s="1089" t="str">
        <f>IF($H$5=Φύλλο2!$A$3,Φύλλο2!G7,IF($H$5=Φύλλο2!$A$11,Φύλλο2!G15,Φύλλο2!G24))</f>
        <v>Las sequías prolongadas podrían generar «aguas residuales de alta carga» (caracterizadas por concentraciones más elevadas de contaminantes y patógenos). Riesgos de salud si los efluentes de baja calidad entran en los acuíferos o se usan para el riego.</v>
      </c>
      <c r="AA15" s="1089"/>
      <c r="AC15" s="173"/>
      <c r="AD15" s="174" t="s">
        <v>202</v>
      </c>
      <c r="AE15" s="174"/>
      <c r="AF15" s="379" t="e">
        <f t="shared" si="11"/>
        <v>#DIV/0!</v>
      </c>
      <c r="AG15" s="197" t="e">
        <f t="shared" si="2"/>
        <v>#DIV/0!</v>
      </c>
      <c r="AH15" s="132"/>
      <c r="AI15" s="174"/>
      <c r="AJ15" s="174"/>
      <c r="AK15" s="174"/>
      <c r="AL15" s="454"/>
      <c r="AM15" s="628" t="e">
        <f t="shared" si="12"/>
        <v>#DIV/0!</v>
      </c>
      <c r="AN15" s="472" t="e">
        <f t="shared" si="3"/>
        <v>#DIV/0!</v>
      </c>
      <c r="AO15" s="366"/>
      <c r="AP15" s="1085"/>
      <c r="AQ15" s="1090" t="str">
        <f t="shared" si="13"/>
        <v>Reutilización del efluente tratado para riego/recarga de acuíferos</v>
      </c>
      <c r="AR15" s="1090"/>
      <c r="AS15" s="603" t="str">
        <f t="shared" si="14"/>
        <v>Activo</v>
      </c>
      <c r="AT15" s="450" t="str">
        <f>IF($H$5=Φύλλο2!$A$3,Φύλλο2!I7,IF($H$5=Φύλλο2!$A$11,Φύλλο2!I15,Φύλλο2!I24))</f>
        <v xml:space="preserve">Podría alterar significativamente la tierra disponible para regadío y, por ende, la demanda de agua de riego. La intrusión de agua marina (provocada por el aumento del nivel del mar) podría incrementar la toxicidad de los efluentes por encima de niveles permisibles. El agua no apta para el riego podría reducir el rendimiento de los cultivos o incluso provocar reacciones tóxicas en las plantas.   </v>
      </c>
      <c r="AU15" s="455"/>
      <c r="AV15" s="174" t="s">
        <v>202</v>
      </c>
      <c r="AW15" s="174" t="s">
        <v>202</v>
      </c>
      <c r="AX15" s="174" t="s">
        <v>202</v>
      </c>
      <c r="AY15" s="379" t="e">
        <f t="shared" si="15"/>
        <v>#DIV/0!</v>
      </c>
      <c r="AZ15" s="457" t="e">
        <f t="shared" si="5"/>
        <v>#DIV/0!</v>
      </c>
      <c r="BA15" s="122"/>
      <c r="BB15" s="456"/>
      <c r="BC15" s="456"/>
      <c r="BD15" s="456"/>
      <c r="BE15" s="456"/>
      <c r="BF15" s="76"/>
      <c r="BG15" s="628" t="e">
        <f t="shared" si="16"/>
        <v>#DIV/0!</v>
      </c>
      <c r="BH15" s="197" t="e">
        <f t="shared" si="6"/>
        <v>#DIV/0!</v>
      </c>
      <c r="BJ15" s="1085"/>
      <c r="BK15" s="1090" t="str">
        <f t="shared" si="17"/>
        <v>Reutilización del efluente tratado para riego/recarga de acuíferos</v>
      </c>
      <c r="BL15" s="1090"/>
      <c r="BM15" s="603" t="str">
        <f t="shared" si="18"/>
        <v>Activo</v>
      </c>
      <c r="BN15" s="450" t="str">
        <f>IF($H$5=Φύλλο2!$A$3,Φύλλο2!H7,IF($H$5=Φύλλο2!$A$11,Φύλλο2!H15,Φύλλο2!H24))</f>
        <v>N/A</v>
      </c>
      <c r="BO15" s="455"/>
      <c r="BP15" s="456"/>
      <c r="BQ15" s="456"/>
      <c r="BR15" s="379" t="str">
        <f t="shared" si="19"/>
        <v>N/A</v>
      </c>
      <c r="BS15" s="457" t="str">
        <f t="shared" si="7"/>
        <v>N/A</v>
      </c>
      <c r="BU15" s="456"/>
      <c r="BV15" s="456"/>
      <c r="BW15" s="456"/>
      <c r="BY15" s="628" t="str">
        <f t="shared" si="20"/>
        <v>N/A</v>
      </c>
      <c r="BZ15" s="322" t="str">
        <f t="shared" si="8"/>
        <v>N/A</v>
      </c>
    </row>
    <row r="16" spans="1:78" ht="111.95" customHeight="1" x14ac:dyDescent="0.25">
      <c r="A16" s="68"/>
      <c r="B16" s="68"/>
      <c r="C16" s="1085"/>
      <c r="D16" s="594" t="str">
        <f>IF($H$5=Φύλλο2!$A$3,Φύλλο2!A8,IF($H$5=Φύλλο2!$A$11,Φύλλο2!A16,Φύλλο2!A25))</f>
        <v>Terrenos para esparcir lodos de depuradora</v>
      </c>
      <c r="E16" s="943" t="s">
        <v>201</v>
      </c>
      <c r="F16" s="513" t="str">
        <f>IF($H$5=Φύλλο2!$A$3,Φύλλο2!F8,IF($H$5=Φύλλο2!$A$11,Φύλλο2!F16,Φύλλο2!F25))</f>
        <v>Es posible que los terrenos inundados no puedan utilizarse para el esparcimiento de lodos de depuradora. Interrupción de las operaciones hasta que remita el agua. Vertido de lodos flotantes al medio ambiente. Contaminación del medio ambiente.</v>
      </c>
      <c r="G16" s="175"/>
      <c r="H16" s="173"/>
      <c r="I16" s="173"/>
      <c r="J16" s="174" t="s">
        <v>202</v>
      </c>
      <c r="K16" s="174" t="s">
        <v>202</v>
      </c>
      <c r="L16" s="379" t="e">
        <f t="shared" si="21"/>
        <v>#DIV/0!</v>
      </c>
      <c r="M16" s="197" t="e">
        <f t="shared" si="0"/>
        <v>#DIV/0!</v>
      </c>
      <c r="N16" s="632"/>
      <c r="O16" s="173"/>
      <c r="P16" s="173"/>
      <c r="Q16" s="173"/>
      <c r="R16" s="1098" t="e">
        <f t="shared" si="9"/>
        <v>#DIV/0!</v>
      </c>
      <c r="S16" s="1098"/>
      <c r="T16" s="472" t="e">
        <f t="shared" si="1"/>
        <v>#DIV/0!</v>
      </c>
      <c r="V16" s="1085"/>
      <c r="W16" s="1096" t="str">
        <f t="shared" si="10"/>
        <v>Terrenos para esparcir lodos de depuradora</v>
      </c>
      <c r="X16" s="1096"/>
      <c r="Y16" s="994" t="str">
        <f t="shared" si="22"/>
        <v>Activo</v>
      </c>
      <c r="Z16" s="1089" t="str">
        <f>IF($H$5=Φύλλο2!$A$3,Φύλλο2!G8,IF($H$5=Φύλλο2!$A$11,Φύλλο2!G16,Φύλλο2!G25))</f>
        <v>Los posibles cambios en la humedad del suelo podrían incidir en la franja de tiempo disponible para esparcir los lodos.</v>
      </c>
      <c r="AA16" s="1089"/>
      <c r="AC16" s="173"/>
      <c r="AD16" s="174" t="s">
        <v>202</v>
      </c>
      <c r="AE16" s="174"/>
      <c r="AF16" s="379" t="e">
        <f t="shared" si="11"/>
        <v>#DIV/0!</v>
      </c>
      <c r="AG16" s="197" t="e">
        <f t="shared" si="2"/>
        <v>#DIV/0!</v>
      </c>
      <c r="AH16" s="132"/>
      <c r="AI16" s="174"/>
      <c r="AJ16" s="174"/>
      <c r="AK16" s="174" t="s">
        <v>202</v>
      </c>
      <c r="AL16" s="454"/>
      <c r="AM16" s="628" t="e">
        <f t="shared" si="12"/>
        <v>#DIV/0!</v>
      </c>
      <c r="AN16" s="472" t="e">
        <f t="shared" si="3"/>
        <v>#DIV/0!</v>
      </c>
      <c r="AO16" s="366"/>
      <c r="AP16" s="1085"/>
      <c r="AQ16" s="1090" t="str">
        <f t="shared" si="13"/>
        <v>Terrenos para esparcir lodos de depuradora</v>
      </c>
      <c r="AR16" s="1090"/>
      <c r="AS16" s="603" t="str">
        <f t="shared" si="14"/>
        <v>Activo</v>
      </c>
      <c r="AT16" s="450" t="str">
        <f>IF($H$5=Φύλλο2!$A$3,Φύλλο2!I8,IF($H$5=Φύλλο2!$A$11,Φύλλο2!I16,Φύλλο2!I25))</f>
        <v>Una subida del nivel freático podría impedir la deshidratación en tierra de los lodos de depuradora (por no haber profundidad suficiente por debajo del nivel del suelo para permitir que el exceso de agua se filtre).</v>
      </c>
      <c r="AU16" s="455"/>
      <c r="AV16" s="456"/>
      <c r="AW16" s="174" t="s">
        <v>202</v>
      </c>
      <c r="AX16" s="174" t="s">
        <v>202</v>
      </c>
      <c r="AY16" s="379" t="e">
        <f t="shared" si="15"/>
        <v>#DIV/0!</v>
      </c>
      <c r="AZ16" s="457" t="e">
        <f t="shared" si="5"/>
        <v>#DIV/0!</v>
      </c>
      <c r="BA16" s="122"/>
      <c r="BB16" s="456"/>
      <c r="BC16" s="456"/>
      <c r="BD16" s="456"/>
      <c r="BE16" s="174" t="s">
        <v>202</v>
      </c>
      <c r="BF16" s="76"/>
      <c r="BG16" s="628" t="e">
        <f t="shared" si="16"/>
        <v>#DIV/0!</v>
      </c>
      <c r="BH16" s="197" t="e">
        <f t="shared" si="6"/>
        <v>#DIV/0!</v>
      </c>
      <c r="BJ16" s="1085"/>
      <c r="BK16" s="1090" t="str">
        <f t="shared" si="17"/>
        <v>Terrenos para esparcir lodos de depuradora</v>
      </c>
      <c r="BL16" s="1090"/>
      <c r="BM16" s="603" t="str">
        <f t="shared" si="18"/>
        <v>Activo</v>
      </c>
      <c r="BN16" s="450" t="str">
        <f>IF($H$5=Φύλλο2!$A$3,Φύλλο2!H8,IF($H$5=Φύλλο2!$A$11,Φύλλο2!H16,Φύλλο2!H25))</f>
        <v xml:space="preserve">Eliminación insegura de lodos de baja calidad; riesgo de contaminación del suelo/aguas subterráneas. </v>
      </c>
      <c r="BO16" s="455"/>
      <c r="BP16" s="456"/>
      <c r="BQ16" s="456"/>
      <c r="BR16" s="379" t="e">
        <f t="shared" si="19"/>
        <v>#DIV/0!</v>
      </c>
      <c r="BS16" s="457" t="e">
        <f t="shared" si="7"/>
        <v>#DIV/0!</v>
      </c>
      <c r="BU16" s="456"/>
      <c r="BV16" s="456"/>
      <c r="BW16" s="456"/>
      <c r="BY16" s="628" t="e">
        <f>IF(BR16="N/A","N/A",BR16-BR16*(AVERAGE(BU16:BW16)/3))</f>
        <v>#DIV/0!</v>
      </c>
      <c r="BZ16" s="322" t="e">
        <f t="shared" si="8"/>
        <v>#DIV/0!</v>
      </c>
    </row>
    <row r="17" spans="1:78" ht="159.94999999999999" customHeight="1" x14ac:dyDescent="0.25">
      <c r="A17" s="68"/>
      <c r="B17" s="68"/>
      <c r="C17" s="1084" t="s">
        <v>203</v>
      </c>
      <c r="D17" s="594" t="str">
        <f>IF($H$5=Φύλλο2!$A$3,Φύλλο2!A9,IF($H$5=Φύλλο2!$A$11,Φύλλο2!A17,Φύλλο2!A26))</f>
        <v>Suministro de energía</v>
      </c>
      <c r="E17" s="943" t="s">
        <v>201</v>
      </c>
      <c r="F17" s="513" t="str">
        <f>IF($H$5=Φύλλο2!$A$3,Φύλλο2!F9,IF($H$5=Φύλλο2!$A$11,Φύλλο2!F17,Φύλλο2!F26))</f>
        <v xml:space="preserve">Las inundaciones costeras causadas por el aumento del nivel del mar podrían poner el peligro las infraestructuras de la red eléctrica situadas en la trayectoria ascendente del nivel del mar, provocando cortes de electricidad o apagones. </v>
      </c>
      <c r="G17" s="175"/>
      <c r="H17" s="173"/>
      <c r="I17" s="173"/>
      <c r="J17" s="174" t="s">
        <v>202</v>
      </c>
      <c r="K17" s="174" t="s">
        <v>202</v>
      </c>
      <c r="L17" s="379" t="e">
        <f>IF(D17=0,"N/A",IF(E17="N/A","N/A",IF(F17="N/A","N/A",AVERAGE(H17:K17))))</f>
        <v>#DIV/0!</v>
      </c>
      <c r="M17" s="197" t="e">
        <f t="shared" si="0"/>
        <v>#DIV/0!</v>
      </c>
      <c r="N17" s="632"/>
      <c r="O17" s="173"/>
      <c r="P17" s="173"/>
      <c r="Q17" s="173"/>
      <c r="R17" s="1098" t="e">
        <f t="shared" si="9"/>
        <v>#DIV/0!</v>
      </c>
      <c r="S17" s="1098"/>
      <c r="T17" s="472" t="e">
        <f t="shared" si="1"/>
        <v>#DIV/0!</v>
      </c>
      <c r="V17" s="1084" t="s">
        <v>203</v>
      </c>
      <c r="W17" s="1096" t="str">
        <f t="shared" si="10"/>
        <v>Suministro de energía</v>
      </c>
      <c r="X17" s="1096"/>
      <c r="Y17" s="994" t="str">
        <f t="shared" si="22"/>
        <v>Activo</v>
      </c>
      <c r="Z17" s="1089" t="str">
        <f>IF($H$5=Φύλλο2!$A$3,Φύλλο2!G9,IF($H$5=Φύλλο2!$A$11,Φύλλο2!G17,Φύλλο2!G26))</f>
        <v>N/A</v>
      </c>
      <c r="AA17" s="1089"/>
      <c r="AC17" s="173"/>
      <c r="AD17" s="174" t="s">
        <v>202</v>
      </c>
      <c r="AE17" s="174" t="s">
        <v>202</v>
      </c>
      <c r="AF17" s="379" t="str">
        <f t="shared" si="11"/>
        <v>N/A</v>
      </c>
      <c r="AG17" s="197" t="str">
        <f t="shared" si="2"/>
        <v>N/A</v>
      </c>
      <c r="AH17" s="132"/>
      <c r="AI17" s="174"/>
      <c r="AJ17" s="174"/>
      <c r="AK17" s="174"/>
      <c r="AL17" s="454"/>
      <c r="AM17" s="628" t="str">
        <f t="shared" si="12"/>
        <v>N/A</v>
      </c>
      <c r="AN17" s="472" t="str">
        <f t="shared" si="3"/>
        <v>N/A</v>
      </c>
      <c r="AO17" s="366"/>
      <c r="AP17" s="1084" t="s">
        <v>203</v>
      </c>
      <c r="AQ17" s="1090" t="str">
        <f t="shared" si="13"/>
        <v>Suministro de energía</v>
      </c>
      <c r="AR17" s="1090"/>
      <c r="AS17" s="603" t="str">
        <f t="shared" si="14"/>
        <v>Activo</v>
      </c>
      <c r="AT17" s="450" t="str">
        <f>IF($H$5=Φύλλο2!$A$3,Φύλλο2!I9,IF($H$5=Φύλλο2!$A$11,Φύλλο2!I17,Φύλλο2!I26))</f>
        <v xml:space="preserve">Las inundaciones costeras y las marejadas (agravadas por el aumento del nivel del mar) podrían poner el peligro las infraestructuras de la red eléctrica situadas en la trayectoria ascendente del nivel del mar, provocando cortes de electricidad o apagones. </v>
      </c>
      <c r="AU17" s="455"/>
      <c r="AV17" s="456"/>
      <c r="AW17" s="174" t="s">
        <v>202</v>
      </c>
      <c r="AX17" s="174" t="s">
        <v>202</v>
      </c>
      <c r="AY17" s="379" t="e">
        <f t="shared" si="15"/>
        <v>#DIV/0!</v>
      </c>
      <c r="AZ17" s="457" t="e">
        <f t="shared" si="5"/>
        <v>#DIV/0!</v>
      </c>
      <c r="BA17" s="122"/>
      <c r="BB17" s="456"/>
      <c r="BC17" s="456"/>
      <c r="BD17" s="456"/>
      <c r="BE17" s="174" t="s">
        <v>202</v>
      </c>
      <c r="BF17" s="76"/>
      <c r="BG17" s="628" t="e">
        <f t="shared" si="16"/>
        <v>#DIV/0!</v>
      </c>
      <c r="BH17" s="197" t="e">
        <f t="shared" si="6"/>
        <v>#DIV/0!</v>
      </c>
      <c r="BJ17" s="1084" t="s">
        <v>203</v>
      </c>
      <c r="BK17" s="1090" t="str">
        <f t="shared" si="17"/>
        <v>Suministro de energía</v>
      </c>
      <c r="BL17" s="1090"/>
      <c r="BM17" s="603" t="str">
        <f t="shared" si="18"/>
        <v>Activo</v>
      </c>
      <c r="BN17" s="450" t="str">
        <f>IF($H$5=Φύλλο2!$A$3,Φύλλο2!H9,IF($H$5=Φύλλο2!$A$11,Φύλλο2!H17,Φύλλο2!H26))</f>
        <v>N/A</v>
      </c>
      <c r="BO17" s="455"/>
      <c r="BP17" s="174" t="s">
        <v>202</v>
      </c>
      <c r="BQ17" s="174" t="s">
        <v>202</v>
      </c>
      <c r="BR17" s="379" t="str">
        <f t="shared" si="19"/>
        <v>N/A</v>
      </c>
      <c r="BS17" s="457" t="str">
        <f t="shared" si="7"/>
        <v>N/A</v>
      </c>
      <c r="BU17" s="456"/>
      <c r="BV17" s="456"/>
      <c r="BW17" s="456"/>
      <c r="BY17" s="628" t="str">
        <f>IF(BR17="N/A","N/A",BR17-BR17*(AVERAGE(BU17:BW17)/3))</f>
        <v>N/A</v>
      </c>
      <c r="BZ17" s="322" t="str">
        <f t="shared" si="8"/>
        <v>N/A</v>
      </c>
    </row>
    <row r="18" spans="1:78" ht="129.94999999999999" customHeight="1" x14ac:dyDescent="0.25">
      <c r="A18" s="177"/>
      <c r="B18" s="177"/>
      <c r="C18" s="1084"/>
      <c r="D18" s="594" t="str">
        <f>IF($H$5=Φύλλο2!$A$3,Φύλλο2!A10,IF($H$5=Φύλλο2!$A$11,Φύλλο2!A18,Φύλλο2!A27))</f>
        <v>Conexiones por carretera</v>
      </c>
      <c r="E18" s="943" t="s">
        <v>201</v>
      </c>
      <c r="F18" s="513" t="str">
        <f>IF($H$5=Φύλλο2!$A$3,Φύλλο2!F10,IF($H$5=Φύλλο2!$A$11,Φύλλο2!F18,Φύλλο2!F27))</f>
        <v xml:space="preserve">Tramos de carretera inundados y cierre de carreteras. Interrupción de los servicios de transporte hacia/desde la instalación, escasez de suministros (en caso de interrupción prolongada), personal varado. </v>
      </c>
      <c r="G18" s="175"/>
      <c r="H18" s="173"/>
      <c r="I18" s="173"/>
      <c r="J18" s="174" t="s">
        <v>202</v>
      </c>
      <c r="K18" s="174" t="s">
        <v>202</v>
      </c>
      <c r="L18" s="379" t="e">
        <f t="shared" si="21"/>
        <v>#DIV/0!</v>
      </c>
      <c r="M18" s="197" t="e">
        <f t="shared" si="0"/>
        <v>#DIV/0!</v>
      </c>
      <c r="N18" s="632"/>
      <c r="O18" s="173"/>
      <c r="P18" s="173"/>
      <c r="Q18" s="173"/>
      <c r="R18" s="1111" t="e">
        <f>IF(L18="N/A","N/A",L18-L18*(AVERAGE(O18:Q18)/3))</f>
        <v>#DIV/0!</v>
      </c>
      <c r="S18" s="1111"/>
      <c r="T18" s="472" t="e">
        <f t="shared" si="1"/>
        <v>#DIV/0!</v>
      </c>
      <c r="V18" s="1084"/>
      <c r="W18" s="1096" t="str">
        <f t="shared" si="10"/>
        <v>Conexiones por carretera</v>
      </c>
      <c r="X18" s="1096"/>
      <c r="Y18" s="994" t="str">
        <f t="shared" si="22"/>
        <v>Activo</v>
      </c>
      <c r="Z18" s="1089" t="str">
        <f>IF($H$5=Φύλλο2!$A$3,Φύλλο2!G10,IF($H$5=Φύλλο2!$A$11,Φύλλο2!G18,Φύλλο2!G27))</f>
        <v>N/A</v>
      </c>
      <c r="AA18" s="1089"/>
      <c r="AC18" s="173"/>
      <c r="AD18" s="174" t="s">
        <v>202</v>
      </c>
      <c r="AE18" s="174" t="s">
        <v>202</v>
      </c>
      <c r="AF18" s="379" t="str">
        <f t="shared" si="11"/>
        <v>N/A</v>
      </c>
      <c r="AG18" s="197" t="str">
        <f t="shared" si="2"/>
        <v>N/A</v>
      </c>
      <c r="AH18" s="132"/>
      <c r="AI18" s="174"/>
      <c r="AJ18" s="174"/>
      <c r="AK18" s="174"/>
      <c r="AL18" s="454"/>
      <c r="AM18" s="628" t="str">
        <f t="shared" si="12"/>
        <v>N/A</v>
      </c>
      <c r="AN18" s="472" t="str">
        <f t="shared" si="3"/>
        <v>N/A</v>
      </c>
      <c r="AO18" s="366"/>
      <c r="AP18" s="1084"/>
      <c r="AQ18" s="1090" t="str">
        <f t="shared" si="13"/>
        <v>Conexiones por carretera</v>
      </c>
      <c r="AR18" s="1090"/>
      <c r="AS18" s="603" t="str">
        <f t="shared" si="14"/>
        <v>Activo</v>
      </c>
      <c r="AT18" s="450" t="str">
        <f>IF($H$5=Φύλλο2!$A$3,Φύλλο2!I10,IF($H$5=Φύλλο2!$A$11,Φύλλο2!I18,Φύλλο2!I27))</f>
        <v xml:space="preserve">La inundación de las conexiones de transporte puede impedir el acceso a las plantas de tratamiento de agua. </v>
      </c>
      <c r="AU18" s="455"/>
      <c r="AV18" s="456"/>
      <c r="AW18" s="174" t="s">
        <v>202</v>
      </c>
      <c r="AX18" s="174" t="s">
        <v>202</v>
      </c>
      <c r="AY18" s="379" t="e">
        <f t="shared" si="15"/>
        <v>#DIV/0!</v>
      </c>
      <c r="AZ18" s="457" t="e">
        <f t="shared" si="5"/>
        <v>#DIV/0!</v>
      </c>
      <c r="BA18" s="122"/>
      <c r="BB18" s="456"/>
      <c r="BC18" s="456"/>
      <c r="BD18" s="456"/>
      <c r="BE18" s="174" t="s">
        <v>202</v>
      </c>
      <c r="BF18" s="76"/>
      <c r="BG18" s="628" t="e">
        <f t="shared" si="16"/>
        <v>#DIV/0!</v>
      </c>
      <c r="BH18" s="197" t="e">
        <f t="shared" si="6"/>
        <v>#DIV/0!</v>
      </c>
      <c r="BJ18" s="1084"/>
      <c r="BK18" s="1090" t="str">
        <f t="shared" si="17"/>
        <v>Conexiones por carretera</v>
      </c>
      <c r="BL18" s="1090"/>
      <c r="BM18" s="603" t="str">
        <f t="shared" si="18"/>
        <v>Activo</v>
      </c>
      <c r="BN18" s="450" t="str">
        <f>IF($H$5=Φύλλο2!$A$3,Φύλλο2!H10,IF($H$5=Φύλλο2!$A$11,Φύλλο2!H18,Φύλλο2!H27))</f>
        <v>N/A</v>
      </c>
      <c r="BO18" s="455"/>
      <c r="BP18" s="174" t="s">
        <v>202</v>
      </c>
      <c r="BQ18" s="174" t="s">
        <v>202</v>
      </c>
      <c r="BR18" s="379" t="str">
        <f t="shared" si="19"/>
        <v>N/A</v>
      </c>
      <c r="BS18" s="457" t="str">
        <f t="shared" si="7"/>
        <v>N/A</v>
      </c>
      <c r="BU18" s="456"/>
      <c r="BV18" s="456"/>
      <c r="BW18" s="456"/>
      <c r="BY18" s="628" t="str">
        <f t="shared" si="20"/>
        <v>N/A</v>
      </c>
      <c r="BZ18" s="322" t="str">
        <f t="shared" si="8"/>
        <v>N/A</v>
      </c>
    </row>
    <row r="19" spans="1:78" s="87" customFormat="1" ht="99.95" customHeight="1" x14ac:dyDescent="0.25">
      <c r="A19" s="523"/>
      <c r="B19" s="523"/>
      <c r="C19" s="524"/>
      <c r="D19" s="525"/>
      <c r="E19" s="349"/>
      <c r="F19" s="526"/>
      <c r="G19" s="356"/>
      <c r="H19" s="326"/>
      <c r="I19" s="84"/>
      <c r="J19" s="326"/>
      <c r="K19" s="326"/>
      <c r="L19" s="350"/>
      <c r="M19" s="351"/>
      <c r="N19" s="250"/>
      <c r="O19" s="326"/>
      <c r="P19" s="326"/>
      <c r="Q19" s="326"/>
      <c r="R19" s="1097"/>
      <c r="S19" s="1097"/>
      <c r="T19" s="351"/>
      <c r="W19" s="1102"/>
      <c r="X19" s="1102"/>
      <c r="Y19" s="527"/>
      <c r="Z19" s="1118"/>
      <c r="AA19" s="1118"/>
      <c r="AC19" s="326"/>
      <c r="AD19" s="84"/>
      <c r="AE19" s="84"/>
      <c r="AF19" s="350"/>
      <c r="AG19" s="351"/>
      <c r="AH19" s="132"/>
      <c r="AI19" s="84"/>
      <c r="AJ19" s="84"/>
      <c r="AK19" s="84"/>
      <c r="AL19" s="84"/>
      <c r="AM19" s="354"/>
      <c r="AN19" s="351"/>
      <c r="AO19" s="528"/>
      <c r="AP19" s="528"/>
      <c r="AQ19" s="1117"/>
      <c r="AR19" s="1117"/>
      <c r="AS19" s="529"/>
      <c r="AT19" s="530"/>
      <c r="AU19" s="326"/>
      <c r="AV19" s="84"/>
      <c r="AW19" s="84"/>
      <c r="AX19" s="84"/>
      <c r="AY19" s="350"/>
      <c r="AZ19" s="351"/>
      <c r="BA19" s="250"/>
      <c r="BB19" s="84"/>
      <c r="BC19" s="84"/>
      <c r="BD19" s="84"/>
      <c r="BE19" s="84"/>
      <c r="BF19" s="84"/>
      <c r="BG19" s="354"/>
      <c r="BH19" s="351"/>
      <c r="BM19" s="330"/>
    </row>
    <row r="20" spans="1:78" s="87" customFormat="1" ht="99.95" customHeight="1" x14ac:dyDescent="0.25">
      <c r="A20" s="523"/>
      <c r="B20" s="523"/>
      <c r="C20" s="524"/>
      <c r="D20" s="531"/>
      <c r="E20" s="349"/>
      <c r="F20" s="526"/>
      <c r="G20" s="355"/>
      <c r="H20" s="326"/>
      <c r="I20" s="84"/>
      <c r="J20" s="326"/>
      <c r="K20" s="326"/>
      <c r="L20" s="350"/>
      <c r="M20" s="351"/>
      <c r="N20" s="250"/>
      <c r="O20" s="326"/>
      <c r="P20" s="326"/>
      <c r="Q20" s="326"/>
      <c r="R20" s="1097"/>
      <c r="S20" s="1097"/>
      <c r="T20" s="351"/>
      <c r="W20" s="1102"/>
      <c r="X20" s="1102"/>
      <c r="Y20" s="527"/>
      <c r="Z20" s="1099"/>
      <c r="AA20" s="1099"/>
      <c r="AC20" s="326"/>
      <c r="AD20" s="84"/>
      <c r="AE20" s="84"/>
      <c r="AF20" s="350"/>
      <c r="AG20" s="351"/>
      <c r="AH20" s="132"/>
      <c r="AI20" s="84"/>
      <c r="AJ20" s="84"/>
      <c r="AK20" s="84"/>
      <c r="AL20" s="84"/>
      <c r="AM20" s="354"/>
      <c r="AN20" s="351"/>
      <c r="AO20" s="528"/>
      <c r="AP20" s="528"/>
      <c r="AQ20" s="1117"/>
      <c r="AR20" s="1117"/>
      <c r="AS20" s="529"/>
      <c r="AT20" s="21"/>
      <c r="AU20" s="326"/>
      <c r="AV20" s="326"/>
      <c r="AW20" s="326"/>
      <c r="AX20" s="326"/>
      <c r="AY20" s="350"/>
      <c r="AZ20" s="351"/>
      <c r="BA20" s="250"/>
      <c r="BB20" s="84"/>
      <c r="BC20" s="84"/>
      <c r="BD20" s="84"/>
      <c r="BE20" s="84"/>
      <c r="BF20" s="84"/>
      <c r="BG20" s="354"/>
      <c r="BH20" s="351"/>
      <c r="BM20" s="330"/>
    </row>
    <row r="21" spans="1:78" s="87" customFormat="1" ht="99.95" customHeight="1" x14ac:dyDescent="0.25">
      <c r="C21" s="524"/>
      <c r="D21" s="531"/>
      <c r="E21" s="349"/>
      <c r="F21" s="526"/>
      <c r="G21" s="355"/>
      <c r="H21" s="326"/>
      <c r="I21" s="84"/>
      <c r="J21" s="84"/>
      <c r="K21" s="326"/>
      <c r="L21" s="350"/>
      <c r="M21" s="351"/>
      <c r="N21" s="250"/>
      <c r="O21" s="326"/>
      <c r="P21" s="326"/>
      <c r="Q21" s="326"/>
      <c r="R21" s="1097"/>
      <c r="S21" s="1097"/>
      <c r="T21" s="351"/>
      <c r="W21" s="1102"/>
      <c r="X21" s="1102"/>
      <c r="Y21" s="527"/>
      <c r="Z21" s="1099"/>
      <c r="AA21" s="1099"/>
      <c r="AC21" s="326"/>
      <c r="AD21" s="84"/>
      <c r="AE21" s="84"/>
      <c r="AF21" s="350"/>
      <c r="AG21" s="351"/>
      <c r="AH21" s="132"/>
      <c r="AI21" s="84"/>
      <c r="AJ21" s="84"/>
      <c r="AK21" s="84"/>
      <c r="AL21" s="84"/>
      <c r="AM21" s="354"/>
      <c r="AN21" s="351"/>
      <c r="AO21" s="528"/>
      <c r="AP21" s="528"/>
      <c r="AQ21" s="1117"/>
      <c r="AR21" s="1117"/>
      <c r="AS21" s="529"/>
      <c r="AT21" s="21"/>
      <c r="AU21" s="326"/>
      <c r="AV21" s="84"/>
      <c r="AW21" s="84"/>
      <c r="AX21" s="84"/>
      <c r="AY21" s="350"/>
      <c r="AZ21" s="351"/>
      <c r="BA21" s="250"/>
      <c r="BB21" s="84"/>
      <c r="BC21" s="84"/>
      <c r="BD21" s="84"/>
      <c r="BE21" s="84"/>
      <c r="BF21" s="84"/>
      <c r="BG21" s="354"/>
      <c r="BH21" s="351"/>
      <c r="BM21" s="330"/>
    </row>
    <row r="22" spans="1:78" s="87" customFormat="1" x14ac:dyDescent="0.25">
      <c r="K22" s="532"/>
      <c r="L22" s="532"/>
      <c r="AG22" s="328"/>
      <c r="AH22" s="162"/>
      <c r="AO22" s="522"/>
      <c r="AP22" s="522"/>
      <c r="AQ22" s="599"/>
      <c r="AR22" s="533"/>
      <c r="AS22" s="533"/>
      <c r="BM22" s="330"/>
    </row>
    <row r="23" spans="1:78" s="87" customFormat="1" ht="27" customHeight="1" x14ac:dyDescent="0.25">
      <c r="I23" s="327"/>
      <c r="J23" s="327"/>
      <c r="K23" s="327"/>
      <c r="L23" s="327"/>
      <c r="AG23" s="328"/>
      <c r="AH23" s="162"/>
      <c r="AO23" s="522"/>
      <c r="AP23" s="522"/>
      <c r="AQ23" s="599"/>
      <c r="AR23" s="533"/>
      <c r="AS23" s="533"/>
      <c r="BM23" s="330"/>
    </row>
    <row r="24" spans="1:78" s="87" customFormat="1" ht="33.75" customHeight="1" x14ac:dyDescent="0.3">
      <c r="D24" s="1119"/>
      <c r="E24" s="1119"/>
      <c r="F24"/>
      <c r="H24" s="534"/>
      <c r="I24" s="534"/>
      <c r="J24" s="534"/>
      <c r="K24" s="1101"/>
      <c r="L24" s="1101"/>
      <c r="O24" s="536"/>
      <c r="P24" s="536"/>
      <c r="Q24" s="534"/>
      <c r="R24" s="537"/>
      <c r="S24" s="537"/>
      <c r="T24" s="1101"/>
      <c r="U24" s="1101"/>
      <c r="V24" s="1101"/>
      <c r="W24" s="1101"/>
      <c r="X24" s="535"/>
      <c r="Y24" s="535"/>
      <c r="Z24" s="324"/>
      <c r="AA24" s="324"/>
      <c r="AC24" s="534"/>
      <c r="AD24" s="534"/>
      <c r="AE24" s="534"/>
      <c r="AF24" s="1101"/>
      <c r="AG24" s="1101"/>
      <c r="AH24" s="458"/>
      <c r="AN24" s="522"/>
      <c r="AO24" s="533"/>
      <c r="AP24" s="533"/>
      <c r="AQ24" s="599"/>
      <c r="BM24" s="330"/>
    </row>
    <row r="25" spans="1:78" s="87" customFormat="1" ht="66" customHeight="1" x14ac:dyDescent="0.25">
      <c r="D25" s="1103"/>
      <c r="E25" s="1103"/>
      <c r="F25" s="1103"/>
      <c r="H25" s="538"/>
      <c r="I25" s="538"/>
      <c r="J25" s="538"/>
      <c r="K25" s="539"/>
      <c r="L25" s="539"/>
      <c r="O25" s="1103"/>
      <c r="P25" s="1103"/>
      <c r="Q25" s="339"/>
      <c r="R25" s="540"/>
      <c r="S25" s="540"/>
      <c r="T25" s="1120"/>
      <c r="U25" s="1120"/>
      <c r="V25" s="539"/>
      <c r="W25" s="539"/>
      <c r="X25" s="339"/>
      <c r="Y25" s="339"/>
      <c r="Z25" s="1100"/>
      <c r="AA25" s="1100"/>
      <c r="AB25" s="1100"/>
      <c r="AC25" s="538"/>
      <c r="AD25" s="538"/>
      <c r="AE25" s="538"/>
      <c r="AF25" s="539"/>
      <c r="AG25" s="539"/>
      <c r="AH25" s="589"/>
      <c r="AM25" s="522"/>
      <c r="AN25" s="533"/>
      <c r="AO25" s="533"/>
      <c r="AP25" s="533"/>
      <c r="AQ25" s="147"/>
      <c r="BM25" s="330"/>
    </row>
    <row r="26" spans="1:78" s="87" customFormat="1" ht="59.25" customHeight="1" x14ac:dyDescent="0.25">
      <c r="D26" s="1116"/>
      <c r="E26" s="1116"/>
      <c r="F26" s="337"/>
      <c r="H26" s="343"/>
      <c r="I26" s="343"/>
      <c r="J26" s="343"/>
      <c r="K26" s="343"/>
      <c r="L26" s="343"/>
      <c r="O26" s="541"/>
      <c r="P26" s="542"/>
      <c r="Q26" s="543"/>
      <c r="R26" s="544"/>
      <c r="S26" s="544"/>
      <c r="T26" s="1121"/>
      <c r="U26" s="1121"/>
      <c r="V26" s="343"/>
      <c r="W26" s="343"/>
      <c r="X26" s="343"/>
      <c r="Y26" s="343"/>
      <c r="Z26" s="541"/>
      <c r="AA26" s="1123"/>
      <c r="AB26" s="1123"/>
      <c r="AC26" s="343"/>
      <c r="AD26" s="343"/>
      <c r="AE26" s="343"/>
      <c r="AF26" s="343"/>
      <c r="AG26" s="343"/>
      <c r="AH26" s="365"/>
      <c r="AM26" s="522"/>
      <c r="AN26" s="533"/>
      <c r="AO26" s="533"/>
      <c r="AP26" s="533"/>
      <c r="AQ26" s="147"/>
      <c r="BM26" s="330"/>
    </row>
    <row r="27" spans="1:78" s="87" customFormat="1" ht="69" customHeight="1" x14ac:dyDescent="0.25">
      <c r="D27" s="1112"/>
      <c r="E27" s="1112"/>
      <c r="F27" s="530"/>
      <c r="G27" s="330"/>
      <c r="H27" s="545"/>
      <c r="I27" s="545"/>
      <c r="J27" s="545"/>
      <c r="K27" s="546"/>
      <c r="L27" s="545"/>
      <c r="M27" s="331"/>
      <c r="N27" s="332"/>
      <c r="O27" s="547"/>
      <c r="P27" s="548"/>
      <c r="Q27" s="549"/>
      <c r="R27" s="550"/>
      <c r="S27" s="551"/>
      <c r="T27" s="1094"/>
      <c r="U27" s="1094"/>
      <c r="V27" s="250"/>
      <c r="W27" s="351"/>
      <c r="X27" s="351"/>
      <c r="Y27" s="351"/>
      <c r="Z27" s="547"/>
      <c r="AA27" s="1099"/>
      <c r="AB27" s="1099"/>
      <c r="AC27" s="552"/>
      <c r="AD27" s="552"/>
      <c r="AE27" s="553"/>
      <c r="AF27" s="250"/>
      <c r="AG27" s="351"/>
      <c r="AH27" s="132"/>
      <c r="AM27" s="522"/>
      <c r="AN27" s="533"/>
      <c r="AO27" s="533"/>
      <c r="AP27" s="533"/>
      <c r="AQ27" s="147"/>
      <c r="BM27" s="330"/>
    </row>
    <row r="28" spans="1:78" s="87" customFormat="1" ht="57" customHeight="1" x14ac:dyDescent="0.25">
      <c r="C28" s="554"/>
      <c r="D28" s="1112"/>
      <c r="E28" s="1112"/>
      <c r="F28" s="530"/>
      <c r="G28" s="330"/>
      <c r="H28" s="555"/>
      <c r="I28" s="545"/>
      <c r="J28" s="545"/>
      <c r="K28" s="546"/>
      <c r="L28" s="545"/>
      <c r="M28" s="532"/>
      <c r="N28" s="332"/>
      <c r="O28" s="547"/>
      <c r="P28" s="548"/>
      <c r="Q28" s="549"/>
      <c r="R28" s="550"/>
      <c r="S28" s="551"/>
      <c r="T28" s="1094"/>
      <c r="U28" s="1094"/>
      <c r="V28" s="250"/>
      <c r="W28" s="351"/>
      <c r="X28" s="351"/>
      <c r="Y28" s="351"/>
      <c r="Z28" s="547"/>
      <c r="AA28" s="1099"/>
      <c r="AB28" s="1099"/>
      <c r="AC28" s="552"/>
      <c r="AD28" s="552"/>
      <c r="AE28" s="553"/>
      <c r="AF28" s="250"/>
      <c r="AG28" s="351"/>
      <c r="AH28" s="132"/>
      <c r="AM28" s="522"/>
      <c r="AN28" s="533"/>
      <c r="AO28" s="533"/>
      <c r="AP28" s="533"/>
      <c r="AQ28" s="147"/>
      <c r="BM28" s="330"/>
    </row>
    <row r="29" spans="1:78" s="87" customFormat="1" ht="75" customHeight="1" x14ac:dyDescent="0.25">
      <c r="C29" s="556"/>
      <c r="D29" s="1112"/>
      <c r="E29" s="1112"/>
      <c r="F29" s="530"/>
      <c r="H29" s="557"/>
      <c r="I29" s="557"/>
      <c r="J29" s="545"/>
      <c r="K29" s="546"/>
      <c r="L29" s="545"/>
      <c r="M29" s="336"/>
      <c r="N29" s="336"/>
      <c r="O29" s="547"/>
      <c r="P29" s="527"/>
      <c r="Q29" s="558"/>
      <c r="R29" s="552"/>
      <c r="S29" s="559"/>
      <c r="T29" s="1094"/>
      <c r="U29" s="1094"/>
      <c r="V29" s="250"/>
      <c r="W29" s="552"/>
      <c r="X29" s="351"/>
      <c r="Y29" s="351"/>
      <c r="Z29" s="547"/>
      <c r="AA29" s="1099"/>
      <c r="AB29" s="1099"/>
      <c r="AC29" s="558"/>
      <c r="AD29" s="559"/>
      <c r="AE29" s="553"/>
      <c r="AF29" s="250"/>
      <c r="AG29" s="351"/>
      <c r="AH29" s="132"/>
      <c r="AM29" s="522"/>
      <c r="AN29" s="533"/>
      <c r="AO29" s="533"/>
      <c r="AP29" s="533"/>
      <c r="AQ29" s="147"/>
      <c r="BM29" s="330"/>
    </row>
    <row r="30" spans="1:78" s="87" customFormat="1" ht="48.95" customHeight="1" x14ac:dyDescent="0.25">
      <c r="D30" s="348"/>
      <c r="E30" s="349"/>
      <c r="F30" s="21"/>
      <c r="G30" s="355"/>
      <c r="H30" s="84"/>
      <c r="I30" s="84"/>
      <c r="J30" s="84"/>
      <c r="K30" s="84"/>
      <c r="L30" s="350"/>
      <c r="M30" s="351"/>
      <c r="N30" s="250"/>
      <c r="O30" s="84"/>
      <c r="P30" s="326"/>
      <c r="Q30" s="326"/>
      <c r="R30" s="84"/>
      <c r="S30" s="354"/>
      <c r="T30" s="560"/>
      <c r="AG30" s="328"/>
      <c r="AH30" s="162"/>
      <c r="AO30" s="522"/>
      <c r="AP30" s="522"/>
      <c r="AQ30" s="599"/>
      <c r="AR30" s="533"/>
      <c r="AS30" s="533"/>
      <c r="BM30" s="330"/>
    </row>
    <row r="31" spans="1:78" s="87" customFormat="1" ht="48.95" customHeight="1" x14ac:dyDescent="0.25">
      <c r="C31" s="39"/>
      <c r="D31" s="459"/>
      <c r="E31" s="460"/>
      <c r="F31" s="431"/>
      <c r="G31" s="175"/>
      <c r="H31" s="76"/>
      <c r="I31" s="76"/>
      <c r="J31" s="76"/>
      <c r="K31" s="76"/>
      <c r="L31" s="461"/>
      <c r="M31" s="132"/>
      <c r="N31" s="122"/>
      <c r="O31" s="76"/>
      <c r="P31" s="462"/>
      <c r="Q31" s="462"/>
      <c r="R31" s="76"/>
      <c r="S31" s="390"/>
      <c r="T31" s="132"/>
      <c r="U31" s="39"/>
      <c r="V31" s="39"/>
      <c r="W31" s="39"/>
      <c r="X31" s="39"/>
      <c r="Y31" s="39"/>
      <c r="Z31" s="39"/>
      <c r="AA31" s="39"/>
      <c r="AB31" s="39"/>
      <c r="AC31" s="39"/>
      <c r="AD31" s="39"/>
      <c r="AE31" s="39"/>
      <c r="AF31" s="39"/>
      <c r="AG31" s="162"/>
      <c r="AH31" s="162"/>
      <c r="AI31" s="39"/>
      <c r="AJ31" s="39"/>
      <c r="AK31" s="39"/>
      <c r="AL31" s="39"/>
      <c r="AM31" s="39"/>
      <c r="AN31" s="39"/>
      <c r="AO31" s="195"/>
      <c r="AP31" s="195"/>
      <c r="AQ31" s="600"/>
      <c r="AR31" s="179"/>
      <c r="AS31" s="179"/>
      <c r="AT31" s="39"/>
      <c r="AU31" s="39"/>
      <c r="AV31" s="39"/>
      <c r="AW31" s="39"/>
      <c r="AX31" s="39"/>
      <c r="AY31" s="39"/>
      <c r="AZ31" s="39"/>
      <c r="BA31" s="39"/>
      <c r="BB31" s="39"/>
      <c r="BC31" s="39"/>
      <c r="BD31" s="39"/>
      <c r="BE31" s="39"/>
      <c r="BF31" s="39"/>
      <c r="BG31" s="39"/>
      <c r="BH31" s="39"/>
      <c r="BM31" s="330"/>
    </row>
    <row r="32" spans="1:78" s="87" customFormat="1" ht="48.95" customHeight="1" x14ac:dyDescent="0.25">
      <c r="C32" s="39"/>
      <c r="D32" s="459"/>
      <c r="E32" s="460"/>
      <c r="F32" s="431"/>
      <c r="G32" s="175"/>
      <c r="H32" s="76"/>
      <c r="I32" s="76"/>
      <c r="J32" s="76"/>
      <c r="K32" s="76"/>
      <c r="L32" s="461"/>
      <c r="M32" s="132"/>
      <c r="N32" s="122"/>
      <c r="O32" s="76"/>
      <c r="P32" s="462"/>
      <c r="Q32" s="462"/>
      <c r="R32" s="76"/>
      <c r="S32" s="467"/>
      <c r="T32" s="132"/>
      <c r="U32" s="39"/>
      <c r="V32" s="39"/>
      <c r="W32" s="39"/>
      <c r="X32" s="39"/>
      <c r="Y32" s="39"/>
      <c r="Z32" s="39"/>
      <c r="AA32" s="39"/>
      <c r="AB32" s="39"/>
      <c r="AC32" s="39"/>
      <c r="AD32" s="39"/>
      <c r="AE32" s="39"/>
      <c r="AF32" s="39"/>
      <c r="AG32" s="162"/>
      <c r="AH32" s="162"/>
      <c r="AI32" s="39"/>
      <c r="AJ32" s="39"/>
      <c r="AK32" s="39"/>
      <c r="AL32" s="39"/>
      <c r="AM32" s="39"/>
      <c r="AN32" s="39"/>
      <c r="AO32" s="195"/>
      <c r="AP32" s="195"/>
      <c r="AQ32" s="600"/>
      <c r="AR32" s="179"/>
      <c r="AS32" s="179"/>
      <c r="AT32" s="39"/>
      <c r="AU32" s="39"/>
      <c r="AV32" s="39"/>
      <c r="AW32" s="39"/>
      <c r="AX32" s="39"/>
      <c r="AY32" s="39"/>
      <c r="AZ32" s="39"/>
      <c r="BA32" s="39"/>
      <c r="BB32" s="39"/>
      <c r="BC32" s="39"/>
      <c r="BD32" s="39"/>
      <c r="BE32" s="39"/>
      <c r="BF32" s="39"/>
      <c r="BG32" s="39"/>
      <c r="BH32" s="39"/>
      <c r="BM32" s="330"/>
    </row>
    <row r="33" spans="3:65" s="87" customFormat="1" ht="48.95" customHeight="1" x14ac:dyDescent="0.25">
      <c r="C33" s="39"/>
      <c r="D33" s="459"/>
      <c r="E33" s="460"/>
      <c r="F33" s="431"/>
      <c r="G33" s="176"/>
      <c r="H33" s="76"/>
      <c r="I33" s="76"/>
      <c r="J33" s="76"/>
      <c r="K33" s="76"/>
      <c r="L33" s="461"/>
      <c r="M33" s="132"/>
      <c r="N33" s="122"/>
      <c r="O33" s="76"/>
      <c r="P33" s="462"/>
      <c r="Q33" s="462"/>
      <c r="R33" s="76"/>
      <c r="S33" s="390"/>
      <c r="T33" s="132"/>
      <c r="U33" s="39"/>
      <c r="V33" s="39"/>
      <c r="W33" s="39"/>
      <c r="X33" s="39"/>
      <c r="Y33" s="39"/>
      <c r="Z33" s="39"/>
      <c r="AA33" s="39"/>
      <c r="AB33" s="39"/>
      <c r="AC33" s="39"/>
      <c r="AD33" s="39"/>
      <c r="AE33" s="39"/>
      <c r="AF33" s="39"/>
      <c r="AG33" s="162"/>
      <c r="AH33" s="162"/>
      <c r="AI33" s="39"/>
      <c r="AJ33" s="39"/>
      <c r="AK33" s="39"/>
      <c r="AL33" s="39"/>
      <c r="AM33" s="39"/>
      <c r="AN33" s="39"/>
      <c r="AO33" s="195"/>
      <c r="AP33" s="195"/>
      <c r="AQ33" s="600"/>
      <c r="AR33" s="179"/>
      <c r="AS33" s="179"/>
      <c r="AT33" s="39"/>
      <c r="AU33" s="39"/>
      <c r="AV33" s="39"/>
      <c r="AW33" s="39"/>
      <c r="AX33" s="39"/>
      <c r="AY33" s="39"/>
      <c r="AZ33" s="39"/>
      <c r="BA33" s="39"/>
      <c r="BB33" s="39"/>
      <c r="BC33" s="39"/>
      <c r="BD33" s="39"/>
      <c r="BE33" s="39"/>
      <c r="BF33" s="39"/>
      <c r="BG33" s="39"/>
      <c r="BH33" s="39"/>
      <c r="BM33" s="330"/>
    </row>
    <row r="34" spans="3:65" s="87" customFormat="1" ht="48.95" customHeight="1" x14ac:dyDescent="0.25">
      <c r="C34" s="39"/>
      <c r="D34" s="459"/>
      <c r="E34" s="460"/>
      <c r="F34" s="431"/>
      <c r="G34" s="175"/>
      <c r="H34" s="76"/>
      <c r="I34" s="76"/>
      <c r="J34" s="76"/>
      <c r="K34" s="76"/>
      <c r="L34" s="461"/>
      <c r="M34" s="132"/>
      <c r="N34" s="122"/>
      <c r="O34" s="76"/>
      <c r="P34" s="76"/>
      <c r="Q34" s="462"/>
      <c r="R34" s="76"/>
      <c r="S34" s="390"/>
      <c r="T34" s="132"/>
      <c r="U34" s="39"/>
      <c r="V34" s="39"/>
      <c r="W34" s="39"/>
      <c r="X34" s="39"/>
      <c r="Y34" s="39"/>
      <c r="Z34" s="39"/>
      <c r="AA34" s="39"/>
      <c r="AB34" s="39"/>
      <c r="AC34" s="39"/>
      <c r="AD34" s="39"/>
      <c r="AE34" s="39"/>
      <c r="AF34" s="39"/>
      <c r="AG34" s="162"/>
      <c r="AH34" s="162"/>
      <c r="AI34" s="39"/>
      <c r="AJ34" s="39"/>
      <c r="AK34" s="39"/>
      <c r="AL34" s="39"/>
      <c r="AM34" s="39"/>
      <c r="AN34" s="39"/>
      <c r="AO34" s="195"/>
      <c r="AP34" s="195"/>
      <c r="AQ34" s="600"/>
      <c r="AR34" s="179"/>
      <c r="AS34" s="179"/>
      <c r="AT34" s="39"/>
      <c r="AU34" s="39"/>
      <c r="AV34" s="39"/>
      <c r="AW34" s="39"/>
      <c r="AX34" s="39"/>
      <c r="AY34" s="39"/>
      <c r="AZ34" s="39"/>
      <c r="BA34" s="39"/>
      <c r="BB34" s="39"/>
      <c r="BC34" s="39"/>
      <c r="BD34" s="39"/>
      <c r="BE34" s="39"/>
      <c r="BF34" s="39"/>
      <c r="BG34" s="39"/>
      <c r="BH34" s="39"/>
      <c r="BM34" s="330"/>
    </row>
    <row r="35" spans="3:65" s="87" customFormat="1" ht="48.95" customHeight="1" x14ac:dyDescent="0.25">
      <c r="C35" s="39"/>
      <c r="D35" s="459"/>
      <c r="E35" s="460"/>
      <c r="F35" s="431"/>
      <c r="G35" s="175"/>
      <c r="H35" s="76"/>
      <c r="I35" s="76"/>
      <c r="J35" s="76"/>
      <c r="K35" s="241"/>
      <c r="L35" s="461"/>
      <c r="M35" s="132"/>
      <c r="N35" s="122"/>
      <c r="O35" s="76"/>
      <c r="P35" s="76"/>
      <c r="Q35" s="462"/>
      <c r="R35" s="76"/>
      <c r="S35" s="390"/>
      <c r="T35" s="132"/>
      <c r="U35" s="39"/>
      <c r="V35" s="39"/>
      <c r="W35" s="39"/>
      <c r="X35" s="39"/>
      <c r="Y35" s="39"/>
      <c r="Z35" s="39"/>
      <c r="AA35" s="39"/>
      <c r="AB35" s="39"/>
      <c r="AC35" s="39"/>
      <c r="AD35" s="39"/>
      <c r="AE35" s="39"/>
      <c r="AF35" s="39"/>
      <c r="AG35" s="162"/>
      <c r="AH35" s="162"/>
      <c r="AI35" s="39"/>
      <c r="AJ35" s="39"/>
      <c r="AK35" s="39"/>
      <c r="AL35" s="39"/>
      <c r="AM35" s="39"/>
      <c r="AN35" s="39"/>
      <c r="AO35" s="195"/>
      <c r="AP35" s="195"/>
      <c r="AQ35" s="600"/>
      <c r="AR35" s="179"/>
      <c r="AS35" s="179"/>
      <c r="AT35" s="39"/>
      <c r="AU35" s="39"/>
      <c r="AV35" s="39"/>
      <c r="AW35" s="39"/>
      <c r="AX35" s="39"/>
      <c r="AY35" s="39"/>
      <c r="AZ35" s="39"/>
      <c r="BA35" s="39"/>
      <c r="BB35" s="39"/>
      <c r="BC35" s="39"/>
      <c r="BD35" s="39"/>
      <c r="BE35" s="39"/>
      <c r="BF35" s="39"/>
      <c r="BG35" s="39"/>
      <c r="BH35" s="39"/>
      <c r="BM35" s="330"/>
    </row>
    <row r="36" spans="3:65" s="87" customFormat="1" ht="48.95" customHeight="1" x14ac:dyDescent="0.25">
      <c r="D36" s="348"/>
      <c r="E36" s="349"/>
      <c r="F36" s="21"/>
      <c r="G36" s="355"/>
      <c r="H36" s="84"/>
      <c r="I36" s="84"/>
      <c r="J36" s="248"/>
      <c r="K36" s="248"/>
      <c r="L36" s="350"/>
      <c r="M36" s="351"/>
      <c r="N36" s="250"/>
      <c r="O36" s="84"/>
      <c r="P36" s="84"/>
      <c r="Q36" s="326"/>
      <c r="R36" s="84"/>
      <c r="S36" s="354"/>
      <c r="T36" s="351"/>
      <c r="AG36" s="328"/>
      <c r="AH36" s="162"/>
      <c r="AI36" s="39"/>
      <c r="AJ36" s="39"/>
      <c r="AK36" s="39"/>
      <c r="AL36" s="39"/>
      <c r="AM36" s="39"/>
      <c r="AN36" s="39"/>
      <c r="AO36" s="195"/>
      <c r="AP36" s="195"/>
      <c r="AQ36" s="600"/>
      <c r="AR36" s="179"/>
      <c r="AS36" s="179"/>
      <c r="AT36" s="39"/>
      <c r="AU36" s="39"/>
      <c r="AV36" s="39"/>
      <c r="AW36" s="39"/>
      <c r="AX36" s="39"/>
      <c r="AY36" s="39"/>
      <c r="AZ36" s="39"/>
      <c r="BA36" s="39"/>
      <c r="BB36" s="39"/>
      <c r="BC36" s="39"/>
      <c r="BD36" s="39"/>
      <c r="BE36" s="39"/>
      <c r="BF36" s="39"/>
      <c r="BG36" s="39"/>
      <c r="BH36" s="39"/>
      <c r="BM36" s="330"/>
    </row>
    <row r="37" spans="3:65" s="87" customFormat="1" ht="48.95" customHeight="1" x14ac:dyDescent="0.25">
      <c r="D37" s="348"/>
      <c r="E37" s="349"/>
      <c r="F37" s="21"/>
      <c r="G37" s="355"/>
      <c r="H37" s="84"/>
      <c r="I37" s="84"/>
      <c r="J37" s="248"/>
      <c r="K37" s="248"/>
      <c r="L37" s="350"/>
      <c r="M37" s="351"/>
      <c r="N37" s="250"/>
      <c r="O37" s="84"/>
      <c r="P37" s="84"/>
      <c r="Q37" s="326"/>
      <c r="R37" s="84"/>
      <c r="S37" s="354"/>
      <c r="T37" s="351"/>
      <c r="AG37" s="328"/>
      <c r="AH37" s="162"/>
      <c r="AO37" s="195"/>
      <c r="AP37" s="195"/>
      <c r="AQ37" s="600"/>
      <c r="AR37" s="179"/>
      <c r="AS37" s="179"/>
      <c r="BM37" s="330"/>
    </row>
    <row r="38" spans="3:65" s="87" customFormat="1" ht="48.95" customHeight="1" x14ac:dyDescent="0.25">
      <c r="D38" s="348"/>
      <c r="E38" s="349"/>
      <c r="F38" s="21"/>
      <c r="H38" s="84"/>
      <c r="I38" s="84"/>
      <c r="J38" s="248"/>
      <c r="K38" s="84"/>
      <c r="L38" s="350"/>
      <c r="M38" s="351"/>
      <c r="O38" s="84"/>
      <c r="P38" s="84"/>
      <c r="Q38" s="326"/>
      <c r="S38" s="354"/>
      <c r="T38" s="351"/>
      <c r="AG38" s="328"/>
      <c r="AH38" s="162"/>
      <c r="AO38" s="195"/>
      <c r="AP38" s="195"/>
      <c r="AQ38" s="600"/>
      <c r="AR38" s="179"/>
      <c r="AS38" s="179"/>
      <c r="BM38" s="330"/>
    </row>
    <row r="39" spans="3:65" s="87" customFormat="1" ht="48.95" customHeight="1" x14ac:dyDescent="0.25">
      <c r="D39" s="348"/>
      <c r="E39" s="349"/>
      <c r="F39" s="21"/>
      <c r="H39" s="84"/>
      <c r="I39" s="84"/>
      <c r="J39" s="248"/>
      <c r="K39" s="84"/>
      <c r="L39" s="350"/>
      <c r="M39" s="351"/>
      <c r="O39" s="84"/>
      <c r="P39" s="84"/>
      <c r="Q39" s="326"/>
      <c r="S39" s="354"/>
      <c r="T39" s="351"/>
      <c r="AG39" s="328"/>
      <c r="AH39" s="162"/>
      <c r="AO39" s="195"/>
      <c r="AP39" s="195"/>
      <c r="AQ39" s="600"/>
      <c r="AR39" s="179"/>
      <c r="AS39" s="179"/>
      <c r="BM39" s="330"/>
    </row>
    <row r="40" spans="3:65" s="87" customFormat="1" ht="48.95" customHeight="1" x14ac:dyDescent="0.25">
      <c r="D40" s="348"/>
      <c r="E40" s="349"/>
      <c r="F40" s="21"/>
      <c r="H40" s="84"/>
      <c r="I40" s="84"/>
      <c r="J40" s="248"/>
      <c r="K40" s="84"/>
      <c r="L40" s="350"/>
      <c r="M40" s="351"/>
      <c r="O40" s="84"/>
      <c r="P40" s="84"/>
      <c r="Q40" s="326"/>
      <c r="S40" s="354"/>
      <c r="T40" s="351"/>
      <c r="AG40" s="328"/>
      <c r="AH40" s="162"/>
      <c r="AO40" s="195"/>
      <c r="AP40" s="195"/>
      <c r="AQ40" s="600"/>
      <c r="AR40" s="179"/>
      <c r="AS40" s="179"/>
      <c r="BM40" s="330"/>
    </row>
    <row r="41" spans="3:65" s="87" customFormat="1" ht="48.95" customHeight="1" x14ac:dyDescent="0.25">
      <c r="D41" s="348"/>
      <c r="E41" s="349"/>
      <c r="F41" s="21"/>
      <c r="H41" s="84"/>
      <c r="I41" s="84"/>
      <c r="J41" s="248"/>
      <c r="K41" s="84"/>
      <c r="L41" s="350"/>
      <c r="M41" s="351"/>
      <c r="O41" s="84"/>
      <c r="P41" s="326"/>
      <c r="Q41" s="326"/>
      <c r="S41" s="354"/>
      <c r="T41" s="351"/>
      <c r="AG41" s="328"/>
      <c r="AH41" s="162"/>
      <c r="AO41" s="195"/>
      <c r="AP41" s="195"/>
      <c r="AQ41" s="600"/>
      <c r="AR41" s="179"/>
      <c r="AS41" s="179"/>
      <c r="BM41" s="330"/>
    </row>
    <row r="42" spans="3:65" s="87" customFormat="1" ht="48.95" customHeight="1" x14ac:dyDescent="0.25">
      <c r="D42" s="348"/>
      <c r="E42" s="349"/>
      <c r="F42" s="21"/>
      <c r="H42" s="84"/>
      <c r="I42" s="84"/>
      <c r="J42" s="248"/>
      <c r="K42" s="84"/>
      <c r="L42" s="350"/>
      <c r="M42" s="351"/>
      <c r="O42" s="84"/>
      <c r="P42" s="326"/>
      <c r="Q42" s="326"/>
      <c r="S42" s="354"/>
      <c r="T42" s="351"/>
      <c r="AG42" s="328"/>
      <c r="AH42" s="162"/>
      <c r="AO42" s="195"/>
      <c r="AP42" s="195"/>
      <c r="AQ42" s="600"/>
      <c r="AR42" s="179"/>
      <c r="AS42" s="179"/>
      <c r="BM42" s="330"/>
    </row>
    <row r="43" spans="3:65" s="87" customFormat="1" ht="48.95" customHeight="1" x14ac:dyDescent="0.25">
      <c r="D43" s="348"/>
      <c r="E43" s="349"/>
      <c r="F43" s="21"/>
      <c r="H43" s="84"/>
      <c r="I43" s="248"/>
      <c r="J43" s="84"/>
      <c r="K43" s="84"/>
      <c r="L43" s="350"/>
      <c r="M43" s="351"/>
      <c r="O43" s="84"/>
      <c r="P43" s="326"/>
      <c r="Q43" s="326"/>
      <c r="S43" s="354"/>
      <c r="T43" s="351"/>
      <c r="U43" s="357"/>
      <c r="V43" s="357"/>
      <c r="W43" s="357"/>
      <c r="X43" s="357"/>
      <c r="Y43" s="357"/>
      <c r="Z43" s="357"/>
      <c r="AA43" s="357"/>
      <c r="AB43" s="357"/>
      <c r="AG43" s="328"/>
      <c r="AH43" s="162"/>
      <c r="AO43" s="195"/>
      <c r="AP43" s="195"/>
      <c r="AQ43" s="600"/>
      <c r="AR43" s="179"/>
      <c r="AS43" s="179"/>
      <c r="BM43" s="330"/>
    </row>
    <row r="44" spans="3:65" s="87" customFormat="1" ht="48.95" customHeight="1" x14ac:dyDescent="0.25">
      <c r="D44" s="348"/>
      <c r="E44" s="349"/>
      <c r="F44" s="21"/>
      <c r="G44" s="358"/>
      <c r="H44" s="358"/>
      <c r="L44" s="328"/>
      <c r="M44" s="328"/>
      <c r="O44" s="328"/>
      <c r="P44" s="328"/>
      <c r="Q44" s="328"/>
      <c r="AG44" s="328"/>
      <c r="AH44" s="162"/>
      <c r="AO44" s="195"/>
      <c r="AP44" s="195"/>
      <c r="AQ44" s="600"/>
      <c r="AR44" s="179"/>
      <c r="AS44" s="179"/>
      <c r="BM44" s="330"/>
    </row>
    <row r="45" spans="3:65" s="87" customFormat="1" ht="48.95" customHeight="1" x14ac:dyDescent="0.25">
      <c r="D45" s="348"/>
      <c r="E45" s="349"/>
      <c r="F45" s="21"/>
      <c r="G45" s="358"/>
      <c r="H45" s="358"/>
      <c r="L45" s="328"/>
      <c r="M45" s="328"/>
      <c r="O45" s="328"/>
      <c r="P45" s="328"/>
      <c r="Q45" s="328"/>
      <c r="AG45" s="328"/>
      <c r="AH45" s="162"/>
      <c r="AO45" s="195"/>
      <c r="AP45" s="195"/>
      <c r="AQ45" s="600"/>
      <c r="AR45" s="179"/>
      <c r="AS45" s="179"/>
      <c r="BM45" s="330"/>
    </row>
    <row r="46" spans="3:65" s="87" customFormat="1" ht="48.95" customHeight="1" x14ac:dyDescent="0.25">
      <c r="D46" s="359"/>
      <c r="E46" s="360"/>
      <c r="F46" s="361"/>
      <c r="G46" s="358"/>
      <c r="H46" s="358"/>
      <c r="L46" s="328"/>
      <c r="M46" s="328"/>
      <c r="O46" s="328"/>
      <c r="P46" s="328"/>
      <c r="Q46" s="328"/>
      <c r="AG46" s="328"/>
      <c r="AH46" s="162"/>
      <c r="AO46" s="195"/>
      <c r="AP46" s="195"/>
      <c r="AQ46" s="600"/>
      <c r="AR46" s="179"/>
      <c r="AS46" s="179"/>
      <c r="BM46" s="330"/>
    </row>
    <row r="47" spans="3:65" s="87" customFormat="1" ht="48.95" customHeight="1" x14ac:dyDescent="0.25">
      <c r="D47" s="359"/>
      <c r="E47" s="360"/>
      <c r="F47" s="361"/>
      <c r="L47" s="328"/>
      <c r="M47" s="328"/>
      <c r="O47" s="328"/>
      <c r="P47" s="328"/>
      <c r="Q47" s="328"/>
      <c r="AG47" s="328"/>
      <c r="AH47" s="162"/>
      <c r="AO47" s="195"/>
      <c r="AP47" s="195"/>
      <c r="AQ47" s="600"/>
      <c r="AR47" s="179"/>
      <c r="AS47" s="179"/>
      <c r="BM47" s="330"/>
    </row>
    <row r="48" spans="3:65" s="87" customFormat="1" ht="48.95" customHeight="1" x14ac:dyDescent="0.25">
      <c r="D48" s="359"/>
      <c r="E48" s="360"/>
      <c r="F48" s="361"/>
      <c r="L48" s="328"/>
      <c r="M48" s="328"/>
      <c r="O48" s="328"/>
      <c r="P48" s="328"/>
      <c r="Q48" s="328"/>
      <c r="AG48" s="328"/>
      <c r="AH48" s="162"/>
      <c r="AO48" s="195"/>
      <c r="AP48" s="195"/>
      <c r="AQ48" s="600"/>
      <c r="AR48" s="179"/>
      <c r="AS48" s="179"/>
      <c r="BM48" s="330"/>
    </row>
    <row r="49" spans="4:65" s="87" customFormat="1" ht="48.95" customHeight="1" x14ac:dyDescent="0.25">
      <c r="D49" s="362"/>
      <c r="E49" s="360"/>
      <c r="F49" s="361"/>
      <c r="L49" s="328"/>
      <c r="M49" s="328"/>
      <c r="O49" s="328"/>
      <c r="P49" s="328"/>
      <c r="Q49" s="328"/>
      <c r="AG49" s="328"/>
      <c r="AH49" s="162"/>
      <c r="AO49" s="195"/>
      <c r="AP49" s="195"/>
      <c r="AQ49" s="600"/>
      <c r="AR49" s="179"/>
      <c r="AS49" s="179"/>
      <c r="BM49" s="330"/>
    </row>
    <row r="50" spans="4:65" s="87" customFormat="1" x14ac:dyDescent="0.25">
      <c r="AG50" s="328"/>
      <c r="AH50" s="162"/>
      <c r="AO50" s="195"/>
      <c r="AP50" s="195"/>
      <c r="AQ50" s="600"/>
      <c r="AR50" s="179"/>
      <c r="AS50" s="179"/>
      <c r="BM50" s="330"/>
    </row>
    <row r="51" spans="4:65" s="87" customFormat="1" x14ac:dyDescent="0.25">
      <c r="AG51" s="328"/>
      <c r="AH51" s="162"/>
      <c r="AO51" s="195"/>
      <c r="AP51" s="195"/>
      <c r="AQ51" s="600"/>
      <c r="AR51" s="179"/>
      <c r="AS51" s="179"/>
      <c r="BM51" s="330"/>
    </row>
    <row r="52" spans="4:65" s="87" customFormat="1" x14ac:dyDescent="0.25">
      <c r="AG52" s="328"/>
      <c r="AH52" s="162"/>
      <c r="AO52" s="195"/>
      <c r="AP52" s="195"/>
      <c r="AQ52" s="600"/>
      <c r="AR52" s="179"/>
      <c r="AS52" s="179"/>
      <c r="BM52" s="330"/>
    </row>
    <row r="53" spans="4:65" s="87" customFormat="1" ht="16.5" x14ac:dyDescent="0.25">
      <c r="D53" s="329"/>
      <c r="E53" s="329"/>
      <c r="F53"/>
      <c r="U53" s="324"/>
      <c r="V53" s="324"/>
      <c r="W53" s="324"/>
      <c r="X53" s="324"/>
      <c r="Y53" s="324"/>
      <c r="Z53" s="324"/>
      <c r="AA53" s="324"/>
      <c r="AB53" s="324"/>
      <c r="AG53" s="328"/>
      <c r="AH53" s="162"/>
      <c r="AO53" s="195"/>
      <c r="AP53" s="195"/>
      <c r="AQ53" s="600"/>
      <c r="AR53" s="179"/>
      <c r="AS53" s="179"/>
      <c r="BM53" s="330"/>
    </row>
    <row r="54" spans="4:65" s="87" customFormat="1" x14ac:dyDescent="0.25">
      <c r="D54" s="1113"/>
      <c r="E54" s="1113"/>
      <c r="F54" s="1113"/>
      <c r="G54" s="330"/>
      <c r="H54" s="1114"/>
      <c r="I54" s="1114"/>
      <c r="J54" s="1114"/>
      <c r="K54" s="1114"/>
      <c r="L54" s="1114"/>
      <c r="M54" s="331"/>
      <c r="N54" s="332"/>
      <c r="O54" s="332"/>
      <c r="P54" s="333"/>
      <c r="Q54" s="333"/>
      <c r="R54" s="333"/>
      <c r="S54" s="1115"/>
      <c r="T54" s="1115"/>
      <c r="AG54" s="328"/>
      <c r="AH54" s="162"/>
      <c r="AO54" s="195"/>
      <c r="AP54" s="195"/>
      <c r="AQ54" s="600"/>
      <c r="AR54" s="179"/>
      <c r="AS54" s="179"/>
      <c r="BM54" s="330"/>
    </row>
    <row r="55" spans="4:65" s="87" customFormat="1" x14ac:dyDescent="0.25">
      <c r="D55" s="316"/>
      <c r="E55" s="316"/>
      <c r="F55" s="317"/>
      <c r="G55" s="330"/>
      <c r="H55" s="1093"/>
      <c r="I55" s="1093"/>
      <c r="J55" s="1093"/>
      <c r="K55" s="1093"/>
      <c r="L55" s="1093"/>
      <c r="M55" s="1093"/>
      <c r="N55" s="332"/>
      <c r="O55" s="1093"/>
      <c r="P55" s="1093"/>
      <c r="Q55" s="1093"/>
      <c r="R55" s="333"/>
      <c r="S55" s="334"/>
      <c r="T55" s="334"/>
      <c r="AG55" s="328"/>
      <c r="AH55" s="162"/>
      <c r="AO55" s="195"/>
      <c r="AP55" s="195"/>
      <c r="AQ55" s="600"/>
      <c r="AR55" s="179"/>
      <c r="AS55" s="179"/>
      <c r="BM55" s="330"/>
    </row>
    <row r="56" spans="4:65" s="87" customFormat="1" ht="18.75" x14ac:dyDescent="0.25">
      <c r="D56"/>
      <c r="E56"/>
      <c r="F56" s="194"/>
      <c r="H56" s="335"/>
      <c r="I56" s="335"/>
      <c r="J56" s="335"/>
      <c r="K56" s="335"/>
      <c r="L56" s="336"/>
      <c r="M56" s="336"/>
      <c r="N56" s="336"/>
      <c r="O56" s="335"/>
      <c r="P56" s="335"/>
      <c r="Q56" s="335"/>
      <c r="R56" s="335"/>
      <c r="S56"/>
      <c r="T56"/>
      <c r="AG56" s="328"/>
      <c r="AH56" s="162"/>
      <c r="AO56" s="195"/>
      <c r="AP56" s="195"/>
      <c r="AQ56" s="600"/>
      <c r="AR56" s="179"/>
      <c r="AS56" s="179"/>
      <c r="BM56" s="330"/>
    </row>
    <row r="57" spans="4:65" s="87" customFormat="1" x14ac:dyDescent="0.25">
      <c r="D57" s="437"/>
      <c r="E57" s="327"/>
      <c r="F57" s="337"/>
      <c r="G57" s="338"/>
      <c r="H57" s="339"/>
      <c r="I57" s="339"/>
      <c r="J57" s="339"/>
      <c r="K57" s="339"/>
      <c r="L57" s="340"/>
      <c r="M57" s="339"/>
      <c r="N57" s="336"/>
      <c r="O57" s="339"/>
      <c r="P57" s="339"/>
      <c r="Q57" s="339"/>
      <c r="R57" s="341"/>
      <c r="S57" s="342"/>
      <c r="T57" s="342"/>
      <c r="AG57" s="328"/>
      <c r="AH57" s="162"/>
      <c r="AO57" s="195"/>
      <c r="AP57" s="195"/>
      <c r="AQ57" s="600"/>
      <c r="AR57" s="179"/>
      <c r="AS57" s="179"/>
      <c r="BM57" s="330"/>
    </row>
    <row r="58" spans="4:65" s="87" customFormat="1" x14ac:dyDescent="0.25">
      <c r="D58" s="327"/>
      <c r="E58" s="327"/>
      <c r="F58" s="337"/>
      <c r="G58" s="338"/>
      <c r="H58" s="343"/>
      <c r="I58" s="343"/>
      <c r="J58" s="344"/>
      <c r="K58" s="343"/>
      <c r="L58" s="343"/>
      <c r="M58" s="343"/>
      <c r="N58" s="345"/>
      <c r="O58" s="346"/>
      <c r="P58" s="346"/>
      <c r="Q58" s="346"/>
      <c r="R58" s="347"/>
      <c r="S58" s="343"/>
      <c r="T58" s="343"/>
      <c r="AG58" s="328"/>
      <c r="AH58" s="162"/>
      <c r="AO58" s="195"/>
      <c r="AP58" s="195"/>
      <c r="AQ58" s="600"/>
      <c r="AR58" s="179"/>
      <c r="AS58" s="179"/>
      <c r="BM58" s="330"/>
    </row>
    <row r="59" spans="4:65" s="87" customFormat="1" ht="48.95" customHeight="1" x14ac:dyDescent="0.25">
      <c r="D59" s="348"/>
      <c r="E59" s="349"/>
      <c r="F59" s="21"/>
      <c r="G59" s="338"/>
      <c r="H59" s="326"/>
      <c r="I59" s="326"/>
      <c r="J59" s="84"/>
      <c r="K59" s="84"/>
      <c r="L59" s="350"/>
      <c r="M59" s="351"/>
      <c r="N59" s="352"/>
      <c r="O59" s="326"/>
      <c r="P59" s="326"/>
      <c r="Q59" s="326"/>
      <c r="R59" s="353"/>
      <c r="S59" s="354"/>
      <c r="T59" s="351"/>
      <c r="AG59" s="328"/>
      <c r="AH59" s="162"/>
      <c r="AO59" s="195"/>
      <c r="AP59" s="195"/>
      <c r="AQ59" s="600"/>
      <c r="AR59" s="179"/>
      <c r="AS59" s="179"/>
      <c r="BM59" s="330"/>
    </row>
    <row r="60" spans="4:65" s="87" customFormat="1" ht="48.95" customHeight="1" x14ac:dyDescent="0.25">
      <c r="D60" s="348"/>
      <c r="E60" s="349"/>
      <c r="F60" s="21"/>
      <c r="G60" s="355"/>
      <c r="H60" s="84"/>
      <c r="I60" s="84"/>
      <c r="J60" s="84"/>
      <c r="K60" s="84"/>
      <c r="L60" s="350"/>
      <c r="M60" s="351"/>
      <c r="N60" s="250"/>
      <c r="O60" s="84"/>
      <c r="P60" s="84"/>
      <c r="Q60" s="326"/>
      <c r="R60" s="84"/>
      <c r="S60" s="354"/>
      <c r="T60" s="351"/>
      <c r="AG60" s="328"/>
      <c r="AH60" s="162"/>
      <c r="AO60" s="195"/>
      <c r="AP60" s="195"/>
      <c r="AQ60" s="600"/>
      <c r="AR60" s="179"/>
      <c r="AS60" s="179"/>
      <c r="BM60" s="330"/>
    </row>
    <row r="61" spans="4:65" s="87" customFormat="1" ht="48.95" customHeight="1" x14ac:dyDescent="0.25">
      <c r="D61" s="348"/>
      <c r="E61" s="349"/>
      <c r="F61" s="21"/>
      <c r="G61" s="356"/>
      <c r="H61" s="84"/>
      <c r="I61" s="84"/>
      <c r="J61" s="84"/>
      <c r="K61" s="84"/>
      <c r="L61" s="350"/>
      <c r="M61" s="351"/>
      <c r="N61" s="250"/>
      <c r="O61" s="84"/>
      <c r="P61" s="84"/>
      <c r="Q61" s="326"/>
      <c r="R61" s="84"/>
      <c r="S61" s="354"/>
      <c r="T61" s="351"/>
      <c r="AG61" s="328"/>
      <c r="AH61" s="162"/>
      <c r="AO61" s="195"/>
      <c r="AP61" s="195"/>
      <c r="AQ61" s="600"/>
      <c r="AR61" s="179"/>
      <c r="AS61" s="179"/>
      <c r="BM61" s="330"/>
    </row>
    <row r="62" spans="4:65" s="87" customFormat="1" ht="48.95" customHeight="1" x14ac:dyDescent="0.25">
      <c r="D62" s="348"/>
      <c r="E62" s="349"/>
      <c r="F62" s="21"/>
      <c r="G62" s="355"/>
      <c r="H62" s="84"/>
      <c r="I62" s="84"/>
      <c r="J62" s="84"/>
      <c r="K62" s="84"/>
      <c r="L62" s="350"/>
      <c r="M62" s="351"/>
      <c r="N62" s="250"/>
      <c r="O62" s="84"/>
      <c r="P62" s="326"/>
      <c r="Q62" s="326"/>
      <c r="R62" s="84"/>
      <c r="S62" s="354"/>
      <c r="T62" s="351"/>
      <c r="AG62" s="328"/>
      <c r="AH62" s="162"/>
      <c r="AO62" s="195"/>
      <c r="AP62" s="195"/>
      <c r="AQ62" s="600"/>
      <c r="AR62" s="179"/>
      <c r="AS62" s="179"/>
      <c r="BM62" s="330"/>
    </row>
    <row r="63" spans="4:65" s="87" customFormat="1" ht="48.95" customHeight="1" x14ac:dyDescent="0.25">
      <c r="D63" s="348"/>
      <c r="E63" s="349"/>
      <c r="F63" s="21"/>
      <c r="G63" s="355"/>
      <c r="H63" s="84"/>
      <c r="I63" s="84"/>
      <c r="J63" s="84"/>
      <c r="K63" s="84"/>
      <c r="L63" s="350"/>
      <c r="M63" s="351"/>
      <c r="N63" s="250"/>
      <c r="O63" s="84"/>
      <c r="P63" s="326"/>
      <c r="Q63" s="326"/>
      <c r="R63" s="84"/>
      <c r="S63" s="354"/>
      <c r="T63" s="351"/>
      <c r="AG63" s="328"/>
      <c r="AH63" s="162"/>
      <c r="AO63" s="195"/>
      <c r="AP63" s="195"/>
      <c r="AQ63" s="600"/>
      <c r="AR63" s="179"/>
      <c r="AS63" s="179"/>
      <c r="BM63" s="330"/>
    </row>
    <row r="64" spans="4:65" s="87" customFormat="1" ht="48.95" customHeight="1" x14ac:dyDescent="0.25">
      <c r="D64" s="348"/>
      <c r="E64" s="349"/>
      <c r="F64" s="21"/>
      <c r="G64" s="355"/>
      <c r="H64" s="84"/>
      <c r="I64" s="84"/>
      <c r="J64" s="84"/>
      <c r="K64" s="84"/>
      <c r="L64" s="350"/>
      <c r="M64" s="351"/>
      <c r="N64" s="250"/>
      <c r="O64" s="84"/>
      <c r="P64" s="326"/>
      <c r="Q64" s="326"/>
      <c r="R64" s="84"/>
      <c r="S64" s="354"/>
      <c r="T64" s="351"/>
      <c r="AG64" s="328"/>
      <c r="AH64" s="162"/>
      <c r="AO64" s="195"/>
      <c r="AP64" s="195"/>
      <c r="AQ64" s="600"/>
      <c r="AR64" s="179"/>
      <c r="AS64" s="179"/>
      <c r="BM64" s="330"/>
    </row>
    <row r="65" spans="4:65" s="87" customFormat="1" ht="48.95" customHeight="1" x14ac:dyDescent="0.25">
      <c r="D65" s="348"/>
      <c r="E65" s="349"/>
      <c r="F65" s="21"/>
      <c r="G65" s="356"/>
      <c r="H65" s="84"/>
      <c r="I65" s="84"/>
      <c r="J65" s="84"/>
      <c r="K65" s="84"/>
      <c r="L65" s="350"/>
      <c r="M65" s="351"/>
      <c r="N65" s="250"/>
      <c r="O65" s="84"/>
      <c r="P65" s="326"/>
      <c r="Q65" s="326"/>
      <c r="R65" s="84"/>
      <c r="S65" s="354"/>
      <c r="T65" s="351"/>
      <c r="AG65" s="328"/>
      <c r="AH65" s="162"/>
      <c r="AO65" s="195"/>
      <c r="AP65" s="195"/>
      <c r="AQ65" s="600"/>
      <c r="AR65" s="179"/>
      <c r="AS65" s="179"/>
      <c r="BM65" s="330"/>
    </row>
    <row r="66" spans="4:65" s="87" customFormat="1" ht="48.95" customHeight="1" x14ac:dyDescent="0.25">
      <c r="D66" s="348"/>
      <c r="E66" s="349"/>
      <c r="F66" s="21"/>
      <c r="G66" s="355"/>
      <c r="H66" s="84"/>
      <c r="I66" s="84"/>
      <c r="J66" s="84"/>
      <c r="K66" s="84"/>
      <c r="L66" s="350"/>
      <c r="M66" s="351"/>
      <c r="N66" s="250"/>
      <c r="O66" s="84"/>
      <c r="P66" s="84"/>
      <c r="Q66" s="326"/>
      <c r="R66" s="84"/>
      <c r="S66" s="354"/>
      <c r="T66" s="351"/>
      <c r="AG66" s="328"/>
      <c r="AH66" s="162"/>
      <c r="AO66" s="195"/>
      <c r="AP66" s="195"/>
      <c r="AQ66" s="600"/>
      <c r="AR66" s="179"/>
      <c r="AS66" s="179"/>
      <c r="BM66" s="330"/>
    </row>
    <row r="67" spans="4:65" s="87" customFormat="1" ht="48.95" customHeight="1" x14ac:dyDescent="0.25">
      <c r="D67" s="348"/>
      <c r="E67" s="349"/>
      <c r="F67" s="21"/>
      <c r="G67" s="355"/>
      <c r="H67" s="84"/>
      <c r="I67" s="84"/>
      <c r="J67" s="84"/>
      <c r="K67" s="248"/>
      <c r="L67" s="350"/>
      <c r="M67" s="351"/>
      <c r="N67" s="250"/>
      <c r="O67" s="84"/>
      <c r="P67" s="84"/>
      <c r="Q67" s="326"/>
      <c r="R67" s="84"/>
      <c r="S67" s="354"/>
      <c r="T67" s="351"/>
      <c r="AG67" s="328"/>
      <c r="AH67" s="162"/>
      <c r="AO67" s="195"/>
      <c r="AP67" s="195"/>
      <c r="AQ67" s="600"/>
      <c r="AR67" s="179"/>
      <c r="AS67" s="179"/>
      <c r="BM67" s="330"/>
    </row>
    <row r="68" spans="4:65" s="87" customFormat="1" ht="48.95" customHeight="1" x14ac:dyDescent="0.25">
      <c r="D68" s="348"/>
      <c r="E68" s="349"/>
      <c r="F68" s="21"/>
      <c r="G68" s="355"/>
      <c r="H68" s="84"/>
      <c r="I68" s="84"/>
      <c r="J68" s="248"/>
      <c r="K68" s="248"/>
      <c r="L68" s="350"/>
      <c r="M68" s="351"/>
      <c r="N68" s="250"/>
      <c r="O68" s="84"/>
      <c r="P68" s="84"/>
      <c r="Q68" s="326"/>
      <c r="R68" s="84"/>
      <c r="S68" s="354"/>
      <c r="T68" s="351"/>
      <c r="AG68" s="328"/>
      <c r="AH68" s="162"/>
      <c r="AO68" s="195"/>
      <c r="AP68" s="195"/>
      <c r="AQ68" s="600"/>
      <c r="AR68" s="179"/>
      <c r="AS68" s="179"/>
      <c r="BM68" s="330"/>
    </row>
    <row r="69" spans="4:65" s="87" customFormat="1" ht="48.95" customHeight="1" x14ac:dyDescent="0.25">
      <c r="D69" s="348"/>
      <c r="E69" s="349"/>
      <c r="F69" s="21"/>
      <c r="G69" s="355"/>
      <c r="H69" s="84"/>
      <c r="I69" s="84"/>
      <c r="J69" s="248"/>
      <c r="K69" s="248"/>
      <c r="L69" s="350"/>
      <c r="M69" s="351"/>
      <c r="N69" s="250"/>
      <c r="O69" s="84"/>
      <c r="P69" s="84"/>
      <c r="Q69" s="326"/>
      <c r="R69" s="84"/>
      <c r="S69" s="354"/>
      <c r="T69" s="351"/>
      <c r="AG69" s="328"/>
      <c r="AH69" s="162"/>
      <c r="AO69" s="195"/>
      <c r="AP69" s="195"/>
      <c r="AQ69" s="600"/>
      <c r="AR69" s="179"/>
      <c r="AS69" s="179"/>
      <c r="BM69" s="330"/>
    </row>
    <row r="70" spans="4:65" s="87" customFormat="1" ht="48.95" customHeight="1" x14ac:dyDescent="0.25">
      <c r="D70" s="348"/>
      <c r="E70" s="349"/>
      <c r="F70" s="21"/>
      <c r="H70" s="84"/>
      <c r="I70" s="84"/>
      <c r="J70" s="248"/>
      <c r="K70" s="84"/>
      <c r="L70" s="350"/>
      <c r="M70" s="351"/>
      <c r="O70" s="84"/>
      <c r="P70" s="84"/>
      <c r="Q70" s="326"/>
      <c r="S70" s="354"/>
      <c r="T70" s="351"/>
      <c r="AG70" s="328"/>
      <c r="AH70" s="162"/>
      <c r="AO70" s="195"/>
      <c r="AP70" s="195"/>
      <c r="AQ70" s="600"/>
      <c r="AR70" s="179"/>
      <c r="AS70" s="179"/>
      <c r="BM70" s="330"/>
    </row>
    <row r="71" spans="4:65" s="87" customFormat="1" ht="48.95" customHeight="1" x14ac:dyDescent="0.25">
      <c r="D71" s="348"/>
      <c r="E71" s="349"/>
      <c r="F71" s="21"/>
      <c r="H71" s="84"/>
      <c r="I71" s="84"/>
      <c r="J71" s="248"/>
      <c r="K71" s="84"/>
      <c r="L71" s="350"/>
      <c r="M71" s="351"/>
      <c r="O71" s="84"/>
      <c r="P71" s="84"/>
      <c r="Q71" s="326"/>
      <c r="S71" s="354"/>
      <c r="T71" s="351"/>
      <c r="AG71" s="328"/>
      <c r="AH71" s="162"/>
      <c r="AO71" s="195"/>
      <c r="AP71" s="195"/>
      <c r="AQ71" s="600"/>
      <c r="AR71" s="179"/>
      <c r="AS71" s="179"/>
      <c r="BM71" s="330"/>
    </row>
    <row r="72" spans="4:65" s="87" customFormat="1" ht="48.95" customHeight="1" x14ac:dyDescent="0.25">
      <c r="D72" s="348"/>
      <c r="E72" s="349"/>
      <c r="F72" s="21"/>
      <c r="H72" s="84"/>
      <c r="I72" s="84"/>
      <c r="J72" s="248"/>
      <c r="K72" s="84"/>
      <c r="L72" s="350"/>
      <c r="M72" s="351"/>
      <c r="O72" s="84"/>
      <c r="P72" s="84"/>
      <c r="Q72" s="326"/>
      <c r="S72" s="354"/>
      <c r="T72" s="351"/>
      <c r="AG72" s="328"/>
      <c r="AH72" s="162"/>
      <c r="AO72" s="195"/>
      <c r="AP72" s="195"/>
      <c r="AQ72" s="600"/>
      <c r="AR72" s="179"/>
      <c r="AS72" s="179"/>
      <c r="BM72" s="330"/>
    </row>
    <row r="73" spans="4:65" s="87" customFormat="1" ht="48.95" customHeight="1" x14ac:dyDescent="0.25">
      <c r="D73" s="348"/>
      <c r="E73" s="349"/>
      <c r="F73" s="21"/>
      <c r="H73" s="84"/>
      <c r="I73" s="84"/>
      <c r="J73" s="248"/>
      <c r="K73" s="84"/>
      <c r="L73" s="350"/>
      <c r="M73" s="351"/>
      <c r="O73" s="84"/>
      <c r="P73" s="326"/>
      <c r="Q73" s="326"/>
      <c r="S73" s="354"/>
      <c r="T73" s="351"/>
      <c r="AG73" s="328"/>
      <c r="AH73" s="162"/>
      <c r="AO73" s="195"/>
      <c r="AP73" s="195"/>
      <c r="AQ73" s="600"/>
      <c r="AR73" s="179"/>
      <c r="AS73" s="179"/>
      <c r="BM73" s="330"/>
    </row>
    <row r="74" spans="4:65" s="87" customFormat="1" ht="48.95" customHeight="1" x14ac:dyDescent="0.25">
      <c r="D74" s="348"/>
      <c r="E74" s="349"/>
      <c r="F74" s="21"/>
      <c r="H74" s="84"/>
      <c r="I74" s="84"/>
      <c r="J74" s="248"/>
      <c r="K74" s="84"/>
      <c r="L74" s="350"/>
      <c r="M74" s="351"/>
      <c r="O74" s="84"/>
      <c r="P74" s="326"/>
      <c r="Q74" s="326"/>
      <c r="S74" s="354"/>
      <c r="T74" s="351"/>
      <c r="AG74" s="328"/>
      <c r="AH74" s="162"/>
      <c r="AO74" s="195"/>
      <c r="AP74" s="195"/>
      <c r="AQ74" s="600"/>
      <c r="AR74" s="179"/>
      <c r="AS74" s="179"/>
      <c r="BM74" s="330"/>
    </row>
    <row r="75" spans="4:65" s="87" customFormat="1" ht="48.95" customHeight="1" x14ac:dyDescent="0.25">
      <c r="D75" s="348"/>
      <c r="E75" s="349"/>
      <c r="F75" s="21"/>
      <c r="H75" s="84"/>
      <c r="I75" s="248"/>
      <c r="J75" s="84"/>
      <c r="K75" s="84"/>
      <c r="L75" s="350"/>
      <c r="M75" s="351"/>
      <c r="O75" s="84"/>
      <c r="P75" s="326"/>
      <c r="Q75" s="326"/>
      <c r="S75" s="354"/>
      <c r="T75" s="351"/>
      <c r="U75" s="357"/>
      <c r="V75" s="357"/>
      <c r="W75" s="357"/>
      <c r="X75" s="357"/>
      <c r="Y75" s="357"/>
      <c r="Z75" s="357"/>
      <c r="AA75" s="357"/>
      <c r="AB75" s="357"/>
      <c r="AG75" s="328"/>
      <c r="AH75" s="162"/>
      <c r="AO75" s="195"/>
      <c r="AP75" s="195"/>
      <c r="AQ75" s="600"/>
      <c r="AR75" s="179"/>
      <c r="AS75" s="179"/>
      <c r="BM75" s="330"/>
    </row>
    <row r="76" spans="4:65" s="87" customFormat="1" ht="48.95" customHeight="1" x14ac:dyDescent="0.25">
      <c r="D76" s="348"/>
      <c r="E76" s="349"/>
      <c r="F76" s="21"/>
      <c r="G76" s="358"/>
      <c r="H76" s="358"/>
      <c r="L76" s="328"/>
      <c r="M76" s="328"/>
      <c r="O76" s="328"/>
      <c r="P76" s="328"/>
      <c r="Q76" s="328"/>
      <c r="AG76" s="328"/>
      <c r="AH76" s="162"/>
      <c r="AO76" s="195"/>
      <c r="AP76" s="195"/>
      <c r="AQ76" s="600"/>
      <c r="AR76" s="179"/>
      <c r="AS76" s="179"/>
      <c r="BM76" s="330"/>
    </row>
    <row r="77" spans="4:65" s="87" customFormat="1" ht="48.95" customHeight="1" x14ac:dyDescent="0.25">
      <c r="D77" s="348"/>
      <c r="E77" s="349"/>
      <c r="F77" s="21"/>
      <c r="G77" s="358"/>
      <c r="H77" s="358"/>
      <c r="L77" s="328"/>
      <c r="M77" s="328"/>
      <c r="O77" s="328"/>
      <c r="P77" s="328"/>
      <c r="Q77" s="328"/>
      <c r="AG77" s="328"/>
      <c r="AH77" s="162"/>
      <c r="AO77" s="195"/>
      <c r="AP77" s="195"/>
      <c r="AQ77" s="600"/>
      <c r="AR77" s="179"/>
      <c r="AS77" s="179"/>
      <c r="BM77" s="330"/>
    </row>
    <row r="78" spans="4:65" s="87" customFormat="1" ht="48.95" customHeight="1" x14ac:dyDescent="0.25">
      <c r="D78" s="359"/>
      <c r="E78" s="360"/>
      <c r="F78" s="361"/>
      <c r="G78" s="358"/>
      <c r="H78" s="358"/>
      <c r="L78" s="328"/>
      <c r="M78" s="328"/>
      <c r="O78" s="328"/>
      <c r="P78" s="328"/>
      <c r="Q78" s="328"/>
      <c r="AG78" s="328"/>
      <c r="AH78" s="162"/>
      <c r="AO78" s="195"/>
      <c r="AP78" s="195"/>
      <c r="AQ78" s="600"/>
      <c r="AR78" s="179"/>
      <c r="AS78" s="179"/>
      <c r="BM78" s="330"/>
    </row>
    <row r="79" spans="4:65" s="87" customFormat="1" ht="48.95" customHeight="1" x14ac:dyDescent="0.25">
      <c r="D79" s="359"/>
      <c r="E79" s="360"/>
      <c r="F79" s="361"/>
      <c r="L79" s="328"/>
      <c r="M79" s="328"/>
      <c r="O79" s="328"/>
      <c r="P79" s="328"/>
      <c r="Q79" s="328"/>
      <c r="AG79" s="328"/>
      <c r="AH79" s="162"/>
      <c r="AO79" s="195"/>
      <c r="AP79" s="195"/>
      <c r="AQ79" s="600"/>
      <c r="AR79" s="179"/>
      <c r="AS79" s="179"/>
      <c r="BM79" s="330"/>
    </row>
    <row r="80" spans="4:65" s="87" customFormat="1" ht="48.95" customHeight="1" x14ac:dyDescent="0.25">
      <c r="D80" s="359"/>
      <c r="E80" s="360"/>
      <c r="F80" s="361"/>
      <c r="L80" s="328"/>
      <c r="M80" s="328"/>
      <c r="O80" s="328"/>
      <c r="P80" s="328"/>
      <c r="Q80" s="328"/>
      <c r="AG80" s="328"/>
      <c r="AH80" s="162"/>
      <c r="AO80" s="195"/>
      <c r="AP80" s="195"/>
      <c r="AQ80" s="600"/>
      <c r="AR80" s="179"/>
      <c r="AS80" s="179"/>
      <c r="BM80" s="330"/>
    </row>
    <row r="81" spans="4:65" s="87" customFormat="1" ht="48.95" customHeight="1" x14ac:dyDescent="0.25">
      <c r="D81" s="362"/>
      <c r="E81" s="360"/>
      <c r="F81" s="361"/>
      <c r="L81" s="328"/>
      <c r="M81" s="328"/>
      <c r="O81" s="328"/>
      <c r="P81" s="328"/>
      <c r="Q81" s="328"/>
      <c r="AG81" s="328"/>
      <c r="AH81" s="162"/>
      <c r="AO81" s="195"/>
      <c r="AP81" s="195"/>
      <c r="AQ81" s="600"/>
      <c r="AR81" s="179"/>
      <c r="AS81" s="179"/>
      <c r="BM81" s="330"/>
    </row>
    <row r="82" spans="4:65" s="87" customFormat="1" x14ac:dyDescent="0.25">
      <c r="AG82" s="328"/>
      <c r="AH82" s="162"/>
      <c r="AO82" s="195"/>
      <c r="AP82" s="195"/>
      <c r="AQ82" s="600"/>
      <c r="AR82" s="179"/>
      <c r="AS82" s="179"/>
      <c r="BM82" s="330"/>
    </row>
    <row r="83" spans="4:65" s="87" customFormat="1" x14ac:dyDescent="0.25">
      <c r="AG83" s="328"/>
      <c r="AH83" s="162"/>
      <c r="AO83" s="195"/>
      <c r="AP83" s="195"/>
      <c r="AQ83" s="600"/>
      <c r="AR83" s="179"/>
      <c r="AS83" s="179"/>
      <c r="BM83" s="330"/>
    </row>
  </sheetData>
  <sheetProtection algorithmName="SHA-512" hashValue="nO4zBeWj94HrGiKwqOBqASg8xW9d9LIMjKqUyNUaeBKmgc8Dqu61s2WvnrRAf8vCwlZ8uAVdgxmvw517el/Y+w==" saltValue="vMVI/UvvPrga5JI9lvJVmg==" spinCount="100000" sheet="1" objects="1" scenarios="1"/>
  <mergeCells count="109">
    <mergeCell ref="T25:U25"/>
    <mergeCell ref="T26:U26"/>
    <mergeCell ref="T27:U27"/>
    <mergeCell ref="T28:U28"/>
    <mergeCell ref="D27:E27"/>
    <mergeCell ref="D28:E28"/>
    <mergeCell ref="BG7:BH8"/>
    <mergeCell ref="AA26:AB26"/>
    <mergeCell ref="AQ11:AR11"/>
    <mergeCell ref="AQ12:AR12"/>
    <mergeCell ref="AQ13:AR13"/>
    <mergeCell ref="AQ14:AR14"/>
    <mergeCell ref="AU7:AY7"/>
    <mergeCell ref="AU8:AZ8"/>
    <mergeCell ref="BB8:BE8"/>
    <mergeCell ref="AM7:AN8"/>
    <mergeCell ref="AC7:AG7"/>
    <mergeCell ref="AQ15:AR15"/>
    <mergeCell ref="AQ18:AR18"/>
    <mergeCell ref="AI7:AK7"/>
    <mergeCell ref="S7:T8"/>
    <mergeCell ref="W11:X11"/>
    <mergeCell ref="AA27:AB27"/>
    <mergeCell ref="AA28:AB28"/>
    <mergeCell ref="D29:E29"/>
    <mergeCell ref="D54:F54"/>
    <mergeCell ref="H54:L54"/>
    <mergeCell ref="S54:T54"/>
    <mergeCell ref="O8:Q8"/>
    <mergeCell ref="D25:F25"/>
    <mergeCell ref="D26:E26"/>
    <mergeCell ref="K24:L24"/>
    <mergeCell ref="AQ19:AR19"/>
    <mergeCell ref="AQ20:AR20"/>
    <mergeCell ref="W15:X15"/>
    <mergeCell ref="W18:X18"/>
    <mergeCell ref="W19:X19"/>
    <mergeCell ref="W20:X20"/>
    <mergeCell ref="Z15:AA15"/>
    <mergeCell ref="Z18:AA18"/>
    <mergeCell ref="Z19:AA19"/>
    <mergeCell ref="Z20:AA20"/>
    <mergeCell ref="AQ17:AR17"/>
    <mergeCell ref="AQ16:AR16"/>
    <mergeCell ref="AP17:AP18"/>
    <mergeCell ref="AP12:AP16"/>
    <mergeCell ref="AQ21:AR21"/>
    <mergeCell ref="D24:E24"/>
    <mergeCell ref="A6:A9"/>
    <mergeCell ref="H7:L7"/>
    <mergeCell ref="H8:M8"/>
    <mergeCell ref="A10:A11"/>
    <mergeCell ref="A12:A13"/>
    <mergeCell ref="C17:C18"/>
    <mergeCell ref="C12:C16"/>
    <mergeCell ref="W16:X16"/>
    <mergeCell ref="W17:X17"/>
    <mergeCell ref="V17:V18"/>
    <mergeCell ref="R10:S10"/>
    <mergeCell ref="R11:S11"/>
    <mergeCell ref="R12:S12"/>
    <mergeCell ref="R13:S13"/>
    <mergeCell ref="R14:S14"/>
    <mergeCell ref="R15:S15"/>
    <mergeCell ref="R18:S18"/>
    <mergeCell ref="O55:Q55"/>
    <mergeCell ref="AC8:AG8"/>
    <mergeCell ref="H55:M55"/>
    <mergeCell ref="T29:U29"/>
    <mergeCell ref="Z11:AA11"/>
    <mergeCell ref="Z12:AA12"/>
    <mergeCell ref="Z13:AA13"/>
    <mergeCell ref="Z14:AA14"/>
    <mergeCell ref="W12:X12"/>
    <mergeCell ref="W13:X13"/>
    <mergeCell ref="W14:X14"/>
    <mergeCell ref="R19:S19"/>
    <mergeCell ref="R20:S20"/>
    <mergeCell ref="R21:S21"/>
    <mergeCell ref="R16:S16"/>
    <mergeCell ref="R17:S17"/>
    <mergeCell ref="AA29:AB29"/>
    <mergeCell ref="Z25:AB25"/>
    <mergeCell ref="Z17:AA17"/>
    <mergeCell ref="AF24:AG24"/>
    <mergeCell ref="W21:X21"/>
    <mergeCell ref="O25:P25"/>
    <mergeCell ref="T24:W24"/>
    <mergeCell ref="Z21:AA21"/>
    <mergeCell ref="BJ17:BJ18"/>
    <mergeCell ref="BJ12:BJ16"/>
    <mergeCell ref="BU8:BW8"/>
    <mergeCell ref="BY7:BZ8"/>
    <mergeCell ref="W10:X10"/>
    <mergeCell ref="AQ10:AR10"/>
    <mergeCell ref="BK10:BL10"/>
    <mergeCell ref="V12:V16"/>
    <mergeCell ref="Z16:AA16"/>
    <mergeCell ref="BK15:BL15"/>
    <mergeCell ref="BK18:BL18"/>
    <mergeCell ref="BO7:BR7"/>
    <mergeCell ref="BO8:BS8"/>
    <mergeCell ref="BK16:BL16"/>
    <mergeCell ref="BK17:BL17"/>
    <mergeCell ref="BK11:BL11"/>
    <mergeCell ref="BK12:BL12"/>
    <mergeCell ref="BK13:BL13"/>
    <mergeCell ref="BK14:BL14"/>
    <mergeCell ref="AI8:AK8"/>
  </mergeCells>
  <conditionalFormatting sqref="D12:D18">
    <cfRule type="cellIs" dxfId="445" priority="45" operator="equal">
      <formula>0</formula>
    </cfRule>
  </conditionalFormatting>
  <conditionalFormatting sqref="E12:E18">
    <cfRule type="cellIs" dxfId="444" priority="231" operator="equal">
      <formula>"N/A"</formula>
    </cfRule>
  </conditionalFormatting>
  <conditionalFormatting sqref="F12:F18">
    <cfRule type="cellIs" dxfId="443" priority="43" operator="equal">
      <formula>"N/A"</formula>
    </cfRule>
  </conditionalFormatting>
  <conditionalFormatting sqref="H12:L18 BU12:BW18">
    <cfRule type="cellIs" dxfId="442" priority="103" operator="equal">
      <formula>"N/A"</formula>
    </cfRule>
  </conditionalFormatting>
  <conditionalFormatting sqref="M12:M18">
    <cfRule type="cellIs" dxfId="441" priority="238" operator="equal">
      <formula>"Medio"</formula>
    </cfRule>
    <cfRule type="cellIs" dxfId="440" priority="155" operator="equal">
      <formula>"N/A"</formula>
    </cfRule>
    <cfRule type="cellIs" dxfId="439" priority="242" operator="equal">
      <formula>"Bajo"</formula>
    </cfRule>
    <cfRule type="cellIs" dxfId="438" priority="241" operator="equal">
      <formula>"Alto"</formula>
    </cfRule>
    <cfRule type="cellIs" dxfId="437" priority="240" operator="equal">
      <formula>"Medio"</formula>
    </cfRule>
  </conditionalFormatting>
  <conditionalFormatting sqref="O12:Q18">
    <cfRule type="cellIs" dxfId="436" priority="36" operator="equal">
      <formula>"N/A"</formula>
    </cfRule>
  </conditionalFormatting>
  <conditionalFormatting sqref="R12:T18">
    <cfRule type="cellIs" dxfId="435" priority="38" operator="equal">
      <formula>"N/A"</formula>
    </cfRule>
  </conditionalFormatting>
  <conditionalFormatting sqref="T12:T18">
    <cfRule type="cellIs" dxfId="434" priority="244" operator="equal">
      <formula>"Medio"</formula>
    </cfRule>
  </conditionalFormatting>
  <conditionalFormatting sqref="W12:AA18">
    <cfRule type="cellIs" dxfId="433" priority="236" operator="equal">
      <formula>0</formula>
    </cfRule>
    <cfRule type="cellIs" dxfId="432" priority="28" operator="equal">
      <formula>"N/A"</formula>
    </cfRule>
  </conditionalFormatting>
  <conditionalFormatting sqref="Y12:Y18">
    <cfRule type="cellIs" dxfId="431" priority="261" operator="equal">
      <formula>"N/A"</formula>
    </cfRule>
  </conditionalFormatting>
  <conditionalFormatting sqref="AD15:AD18">
    <cfRule type="cellIs" dxfId="430" priority="29" operator="equal">
      <formula>"N/A"</formula>
    </cfRule>
  </conditionalFormatting>
  <conditionalFormatting sqref="AE17:AE18">
    <cfRule type="cellIs" dxfId="429" priority="3" operator="equal">
      <formula>"N/A"</formula>
    </cfRule>
  </conditionalFormatting>
  <conditionalFormatting sqref="AF12:AF18">
    <cfRule type="cellIs" dxfId="428" priority="26" operator="equal">
      <formula>"N/A"</formula>
    </cfRule>
  </conditionalFormatting>
  <conditionalFormatting sqref="AG12:AH18">
    <cfRule type="cellIs" dxfId="427" priority="185" operator="equal">
      <formula>"Bajo"</formula>
    </cfRule>
    <cfRule type="cellIs" dxfId="426" priority="184" operator="equal">
      <formula>"Alto"</formula>
    </cfRule>
    <cfRule type="cellIs" dxfId="425" priority="183" operator="equal">
      <formula>"Medio"</formula>
    </cfRule>
    <cfRule type="cellIs" dxfId="424" priority="182" operator="equal">
      <formula>"Medio"</formula>
    </cfRule>
    <cfRule type="cellIs" dxfId="423" priority="150" operator="equal">
      <formula>"N/A"</formula>
    </cfRule>
  </conditionalFormatting>
  <conditionalFormatting sqref="AK16">
    <cfRule type="cellIs" dxfId="422" priority="2" operator="equal">
      <formula>"N/A"</formula>
    </cfRule>
  </conditionalFormatting>
  <conditionalFormatting sqref="AM12:AN18">
    <cfRule type="cellIs" dxfId="421" priority="24" operator="equal">
      <formula>"N/A"</formula>
    </cfRule>
    <cfRule type="cellIs" dxfId="420" priority="25" operator="equal">
      <formula>"Medio"</formula>
    </cfRule>
  </conditionalFormatting>
  <conditionalFormatting sqref="AQ12:AQ18 R12:R18 T12:T18 AM12:AO18">
    <cfRule type="cellIs" dxfId="419" priority="258" operator="equal">
      <formula>"Alto"</formula>
    </cfRule>
    <cfRule type="cellIs" dxfId="418" priority="260" operator="equal">
      <formula>"Bajo"</formula>
    </cfRule>
  </conditionalFormatting>
  <conditionalFormatting sqref="AQ12:AT18">
    <cfRule type="cellIs" dxfId="417" priority="162" operator="equal">
      <formula>0</formula>
    </cfRule>
  </conditionalFormatting>
  <conditionalFormatting sqref="AS12:AS18">
    <cfRule type="cellIs" dxfId="416" priority="243" operator="equal">
      <formula>"N/A"</formula>
    </cfRule>
  </conditionalFormatting>
  <conditionalFormatting sqref="AU12:AY18">
    <cfRule type="cellIs" dxfId="415" priority="5" operator="equal">
      <formula>"N/A"</formula>
    </cfRule>
  </conditionalFormatting>
  <conditionalFormatting sqref="AZ12:AZ18">
    <cfRule type="cellIs" dxfId="414" priority="175" operator="equal">
      <formula>"Bajo"</formula>
    </cfRule>
    <cfRule type="cellIs" dxfId="413" priority="172" operator="equal">
      <formula>"Medio"</formula>
    </cfRule>
    <cfRule type="cellIs" dxfId="412" priority="173" operator="equal">
      <formula>"Medio"</formula>
    </cfRule>
    <cfRule type="cellIs" dxfId="411" priority="174" operator="equal">
      <formula>"Alto"</formula>
    </cfRule>
    <cfRule type="cellIs" dxfId="410" priority="149" operator="equal">
      <formula>"N/A"</formula>
    </cfRule>
  </conditionalFormatting>
  <conditionalFormatting sqref="BB12:BE18">
    <cfRule type="cellIs" dxfId="409" priority="21" operator="equal">
      <formula>"N/A"</formula>
    </cfRule>
  </conditionalFormatting>
  <conditionalFormatting sqref="BG12:BG18">
    <cfRule type="cellIs" dxfId="408" priority="14" operator="equal">
      <formula>"N/A"</formula>
    </cfRule>
    <cfRule type="cellIs" dxfId="407" priority="15" operator="equal">
      <formula>"Medio"</formula>
    </cfRule>
  </conditionalFormatting>
  <conditionalFormatting sqref="BG12:BH18">
    <cfRule type="cellIs" dxfId="406" priority="16" operator="equal">
      <formula>"Alto"</formula>
    </cfRule>
    <cfRule type="cellIs" dxfId="405" priority="17" operator="equal">
      <formula>"Bajo"</formula>
    </cfRule>
  </conditionalFormatting>
  <conditionalFormatting sqref="BH12:BH18">
    <cfRule type="cellIs" dxfId="404" priority="145" operator="equal">
      <formula>"Medio"</formula>
    </cfRule>
    <cfRule type="cellIs" dxfId="403" priority="178" operator="equal">
      <formula>"Medio"</formula>
    </cfRule>
    <cfRule type="cellIs" dxfId="402" priority="144" operator="equal">
      <formula>"N/A"</formula>
    </cfRule>
  </conditionalFormatting>
  <conditionalFormatting sqref="BK12:BK18">
    <cfRule type="cellIs" dxfId="401" priority="61" operator="equal">
      <formula>"Medio"</formula>
    </cfRule>
    <cfRule type="cellIs" dxfId="400" priority="62" operator="equal">
      <formula>"Medio"</formula>
    </cfRule>
    <cfRule type="cellIs" dxfId="399" priority="63" operator="equal">
      <formula>"Alto"</formula>
    </cfRule>
    <cfRule type="cellIs" dxfId="398" priority="64" operator="equal">
      <formula>"Bajo"</formula>
    </cfRule>
  </conditionalFormatting>
  <conditionalFormatting sqref="BK12:BN18">
    <cfRule type="cellIs" dxfId="397" priority="57" operator="equal">
      <formula>0</formula>
    </cfRule>
  </conditionalFormatting>
  <conditionalFormatting sqref="BM12:BM18">
    <cfRule type="cellIs" dxfId="396" priority="60" operator="equal">
      <formula>"N/A"</formula>
    </cfRule>
  </conditionalFormatting>
  <conditionalFormatting sqref="BN12:BN18">
    <cfRule type="containsBlanks" dxfId="395" priority="58">
      <formula>LEN(TRIM(BN12))=0</formula>
    </cfRule>
  </conditionalFormatting>
  <conditionalFormatting sqref="BP17:BQ18">
    <cfRule type="cellIs" dxfId="394" priority="18" operator="equal">
      <formula>"N/A"</formula>
    </cfRule>
  </conditionalFormatting>
  <conditionalFormatting sqref="BR12:BR18">
    <cfRule type="cellIs" dxfId="393" priority="8" operator="equal">
      <formula>"N/A"</formula>
    </cfRule>
  </conditionalFormatting>
  <conditionalFormatting sqref="BS12:BS18">
    <cfRule type="cellIs" dxfId="392" priority="55" operator="equal">
      <formula>"Alto"</formula>
    </cfRule>
    <cfRule type="cellIs" dxfId="391" priority="56" operator="equal">
      <formula>"Bajo"</formula>
    </cfRule>
    <cfRule type="cellIs" dxfId="390" priority="53" operator="equal">
      <formula>"Medio"</formula>
    </cfRule>
    <cfRule type="cellIs" dxfId="389" priority="52" operator="equal">
      <formula>"N/A"</formula>
    </cfRule>
    <cfRule type="cellIs" dxfId="388" priority="54" operator="equal">
      <formula>"Medio"</formula>
    </cfRule>
  </conditionalFormatting>
  <conditionalFormatting sqref="BY12:BY18">
    <cfRule type="cellIs" dxfId="387" priority="11" operator="equal">
      <formula>"Medio"</formula>
    </cfRule>
    <cfRule type="cellIs" dxfId="386" priority="10" operator="equal">
      <formula>"N/A"</formula>
    </cfRule>
  </conditionalFormatting>
  <conditionalFormatting sqref="BY12:BZ18">
    <cfRule type="cellIs" dxfId="385" priority="12" operator="equal">
      <formula>"Alto"</formula>
    </cfRule>
    <cfRule type="cellIs" dxfId="384" priority="13" operator="equal">
      <formula>"Bajo"</formula>
    </cfRule>
  </conditionalFormatting>
  <conditionalFormatting sqref="BZ12:BZ18">
    <cfRule type="cellIs" dxfId="383" priority="46" operator="equal">
      <formula>"N/A"</formula>
    </cfRule>
    <cfRule type="cellIs" dxfId="382" priority="47" operator="equal">
      <formula>"Medio"</formula>
    </cfRule>
    <cfRule type="cellIs" dxfId="381" priority="50" operator="equal">
      <formula>"Medio"</formula>
    </cfRule>
  </conditionalFormatting>
  <dataValidations count="4">
    <dataValidation type="list" allowBlank="1" showInputMessage="1" showErrorMessage="1" sqref="E59:E77 E30:E45 E12:E21" xr:uid="{747FCD2F-8185-43D3-8B76-4F74AB1337A1}">
      <formula1>"N/A, Activo"</formula1>
    </dataValidation>
    <dataValidation type="list" allowBlank="1" showInputMessage="1" showErrorMessage="1" sqref="AV20:AX20 J27:J29 AE27:AE29 BO12:BO18 AU12:AU21 H12:H21 AC12:AC21 AE19:AE21" xr:uid="{1F4C3D66-2BE8-4313-89C9-9038D7BA8437}">
      <formula1>"0,3"</formula1>
    </dataValidation>
    <dataValidation type="list" allowBlank="1" showInputMessage="1" showErrorMessage="1" sqref="BU12:BW18 AV21:AX21 H27:I29 AC27:AD29 Q29:S29 K19:K21 BE19:BE21 J19:J20 BB12:BC21 AD19:AD21 O12:P21 Q16:Q19 AD12:AD14 AW19:AX19 AV16:AV19 Q12:Q14 AK12:AK15 BP12:BQ16 I12:K14 AI12:AJ21 AK17:AK21 BE12:BE15 I16:I18 AE12:AE16 AV12:AX14 BD14:BD18" xr:uid="{A172DAD4-82C8-4046-B178-B5D0632B47C3}">
      <formula1>"0,1,2,3"</formula1>
    </dataValidation>
    <dataValidation type="list" allowBlank="1" showInputMessage="1" showErrorMessage="1" sqref="H5" xr:uid="{32572179-BA4E-4481-A8B5-AEF768E06674}">
      <formula1>"Suministro de agua potable, Recogida y tratamiento de aguas residuales, Riego"</formula1>
    </dataValidation>
  </dataValidations>
  <pageMargins left="0.7" right="0.7" top="0.75" bottom="0.75" header="0.3" footer="0.3"/>
  <headerFooter>
    <oddHeader>&amp;C&amp;&amp;"Calibri"&amp;10&amp;K808080 Corporate Use&amp;K808080&amp;1#_x000D_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CAB8-3797-4EEA-8C8A-FD74C4534DC1}">
  <sheetPr codeName="Sheet4">
    <tabColor rgb="FF00B0F0"/>
  </sheetPr>
  <dimension ref="A1:Y60"/>
  <sheetViews>
    <sheetView topLeftCell="A11" zoomScale="70" zoomScaleNormal="70" workbookViewId="0">
      <selection activeCell="G39" sqref="G39"/>
    </sheetView>
  </sheetViews>
  <sheetFormatPr baseColWidth="10" defaultColWidth="9.140625" defaultRowHeight="15" x14ac:dyDescent="0.25"/>
  <cols>
    <col min="1" max="1" width="43" style="39" customWidth="1"/>
    <col min="2" max="2" width="6.5703125" style="39" customWidth="1"/>
    <col min="3" max="3" width="51.140625" style="167" customWidth="1"/>
    <col min="4" max="4" width="32.42578125" style="167" customWidth="1"/>
    <col min="5" max="5" width="26.28515625" style="39" customWidth="1"/>
    <col min="6" max="6" width="22.5703125" style="39" customWidth="1"/>
    <col min="7" max="7" width="27.28515625" style="39" customWidth="1"/>
    <col min="8" max="8" width="2.140625" style="39" customWidth="1"/>
    <col min="9" max="9" width="29.85546875" style="39" customWidth="1"/>
    <col min="10" max="10" width="26.85546875" style="39" customWidth="1"/>
    <col min="11" max="11" width="22.28515625" style="39" customWidth="1"/>
    <col min="12" max="12" width="24.85546875" style="39" customWidth="1"/>
    <col min="13" max="13" width="2.140625" style="39" customWidth="1"/>
    <col min="14" max="14" width="27" style="39" customWidth="1"/>
    <col min="15" max="15" width="28" style="39" customWidth="1"/>
    <col min="16" max="16" width="22.7109375" style="39" customWidth="1"/>
    <col min="17" max="17" width="31.5703125" style="39" customWidth="1"/>
    <col min="18" max="18" width="4.5703125" style="39" customWidth="1"/>
    <col min="19" max="19" width="27.85546875" style="39" customWidth="1"/>
    <col min="20" max="22" width="25.5703125" style="39" customWidth="1"/>
    <col min="23" max="25" width="19.5703125" style="39" customWidth="1"/>
    <col min="26" max="16384" width="9.140625" style="39"/>
  </cols>
  <sheetData>
    <row r="1" spans="1:22" ht="30" customHeight="1" x14ac:dyDescent="0.25"/>
    <row r="2" spans="1:22" ht="27" customHeight="1" x14ac:dyDescent="0.3">
      <c r="A2" s="43"/>
      <c r="B2" s="43"/>
      <c r="C2" s="99" t="s">
        <v>110</v>
      </c>
      <c r="D2" s="309"/>
      <c r="E2" s="309"/>
      <c r="F2" s="309"/>
      <c r="G2" s="309"/>
    </row>
    <row r="3" spans="1:22" ht="41.45" customHeight="1" thickBot="1" x14ac:dyDescent="0.5">
      <c r="A3" s="43"/>
      <c r="B3" s="43"/>
      <c r="C3" s="388" t="s">
        <v>204</v>
      </c>
      <c r="D3" s="389"/>
      <c r="E3" s="46"/>
      <c r="F3" s="46"/>
      <c r="G3" s="46"/>
      <c r="H3" s="46"/>
      <c r="I3" s="46"/>
      <c r="J3" s="46"/>
      <c r="K3" s="46"/>
      <c r="L3" s="46"/>
      <c r="M3" s="46"/>
      <c r="N3" s="46"/>
      <c r="O3" s="46"/>
      <c r="P3" s="46"/>
      <c r="Q3" s="46"/>
      <c r="R3" s="46"/>
      <c r="S3" s="46"/>
      <c r="T3" s="46"/>
      <c r="U3" s="46"/>
      <c r="V3" s="46"/>
    </row>
    <row r="4" spans="1:22" ht="22.5" customHeight="1" x14ac:dyDescent="0.3">
      <c r="A4" s="43"/>
      <c r="B4" s="43"/>
      <c r="C4" s="385"/>
      <c r="D4" s="385"/>
      <c r="E4" s="385"/>
      <c r="F4" s="384"/>
    </row>
    <row r="5" spans="1:22" s="87" customFormat="1" ht="27.75" customHeight="1" x14ac:dyDescent="0.3">
      <c r="A5" s="43"/>
      <c r="B5" s="386"/>
      <c r="C5" s="386"/>
      <c r="D5" s="386"/>
      <c r="E5" s="386"/>
      <c r="F5" s="386"/>
      <c r="G5" s="386"/>
      <c r="H5" s="386"/>
      <c r="I5" s="386"/>
      <c r="J5" s="386"/>
      <c r="K5" s="386"/>
      <c r="L5" s="386"/>
      <c r="M5" s="386"/>
      <c r="N5" s="386"/>
      <c r="O5" s="386"/>
      <c r="P5" s="386"/>
      <c r="Q5" s="386"/>
      <c r="R5" s="39"/>
      <c r="S5" s="39"/>
      <c r="T5" s="39"/>
      <c r="U5" s="39"/>
      <c r="V5" s="39"/>
    </row>
    <row r="6" spans="1:22" s="87" customFormat="1" ht="27.75" customHeight="1" x14ac:dyDescent="0.3">
      <c r="A6" s="43"/>
      <c r="B6" s="39"/>
      <c r="C6" s="39"/>
      <c r="D6" s="1129" t="s">
        <v>205</v>
      </c>
      <c r="E6" s="1129"/>
      <c r="F6" s="1129"/>
      <c r="G6" s="1129"/>
      <c r="H6" s="1129"/>
      <c r="I6" s="1129"/>
      <c r="J6" s="1129"/>
      <c r="K6" s="1129"/>
      <c r="L6" s="1129"/>
      <c r="M6" s="1129"/>
      <c r="N6" s="1129"/>
      <c r="O6" s="1129"/>
      <c r="P6" s="1129"/>
      <c r="Q6" s="1129"/>
      <c r="R6" s="1129"/>
      <c r="S6" s="1129"/>
      <c r="T6" s="1129"/>
      <c r="U6" s="1129"/>
      <c r="V6" s="1129"/>
    </row>
    <row r="7" spans="1:22" ht="21" customHeight="1" thickBot="1" x14ac:dyDescent="0.35">
      <c r="A7" s="166"/>
      <c r="B7" s="387"/>
      <c r="C7" s="503"/>
      <c r="D7" s="914"/>
      <c r="E7" s="915"/>
      <c r="F7" s="916">
        <f>IFERROR(AVERAGE(F12:F16),0)</f>
        <v>0</v>
      </c>
      <c r="G7" s="917"/>
      <c r="H7" s="915"/>
      <c r="I7" s="915"/>
      <c r="J7" s="919"/>
      <c r="K7" s="916">
        <f>IFERROR(AVERAGE(K12:K16),0)</f>
        <v>0</v>
      </c>
      <c r="L7" s="915"/>
      <c r="M7" s="915"/>
      <c r="N7" s="915"/>
      <c r="O7" s="915"/>
      <c r="P7" s="916">
        <f>IFERROR(AVERAGE(P12:P16),0)</f>
        <v>0</v>
      </c>
      <c r="Q7" s="915"/>
      <c r="R7" s="915"/>
      <c r="S7" s="915"/>
      <c r="T7" s="915"/>
      <c r="U7" s="916">
        <f>IFERROR(AVERAGE(U12:U16),0)</f>
        <v>0</v>
      </c>
      <c r="V7" s="915"/>
    </row>
    <row r="8" spans="1:22" ht="30.75" customHeight="1" x14ac:dyDescent="0.25">
      <c r="A8" s="1104"/>
      <c r="B8" s="387"/>
      <c r="C8" s="922"/>
      <c r="D8" s="1132" t="s">
        <v>206</v>
      </c>
      <c r="E8" s="1132"/>
      <c r="F8" s="1132"/>
      <c r="G8" s="1132"/>
      <c r="I8" s="1132" t="s">
        <v>207</v>
      </c>
      <c r="J8" s="1132"/>
      <c r="K8" s="1132"/>
      <c r="L8" s="1132"/>
      <c r="N8" s="1132" t="s">
        <v>208</v>
      </c>
      <c r="O8" s="1132"/>
      <c r="P8" s="1132"/>
      <c r="Q8" s="1132"/>
      <c r="S8" s="1132" t="s">
        <v>209</v>
      </c>
      <c r="T8" s="1132"/>
      <c r="U8" s="1132"/>
      <c r="V8" s="1132"/>
    </row>
    <row r="9" spans="1:22" ht="23.25" customHeight="1" x14ac:dyDescent="0.3">
      <c r="A9" s="1104"/>
      <c r="B9" s="43"/>
      <c r="C9" s="923" t="s">
        <v>210</v>
      </c>
      <c r="D9" s="376" t="s">
        <v>211</v>
      </c>
      <c r="E9" s="377" t="s">
        <v>212</v>
      </c>
      <c r="F9" s="377" t="s">
        <v>213</v>
      </c>
      <c r="G9" s="378" t="s">
        <v>214</v>
      </c>
      <c r="I9" s="374" t="s">
        <v>211</v>
      </c>
      <c r="J9" s="374" t="s">
        <v>212</v>
      </c>
      <c r="K9" s="374" t="s">
        <v>213</v>
      </c>
      <c r="L9" s="374" t="s">
        <v>214</v>
      </c>
      <c r="N9" s="374" t="s">
        <v>211</v>
      </c>
      <c r="O9" s="374" t="s">
        <v>212</v>
      </c>
      <c r="P9" s="374" t="s">
        <v>213</v>
      </c>
      <c r="Q9" s="374" t="s">
        <v>214</v>
      </c>
      <c r="S9" s="374" t="s">
        <v>211</v>
      </c>
      <c r="T9" s="374" t="s">
        <v>212</v>
      </c>
      <c r="U9" s="374" t="s">
        <v>213</v>
      </c>
      <c r="V9" s="374" t="s">
        <v>214</v>
      </c>
    </row>
    <row r="10" spans="1:22" ht="23.25" customHeight="1" x14ac:dyDescent="0.3">
      <c r="A10" s="51"/>
      <c r="B10" s="43"/>
      <c r="C10" s="1138" t="s">
        <v>215</v>
      </c>
      <c r="D10" s="376" t="s">
        <v>216</v>
      </c>
      <c r="E10" s="377" t="s">
        <v>216</v>
      </c>
      <c r="F10" s="377" t="s">
        <v>217</v>
      </c>
      <c r="G10" s="378" t="s">
        <v>193</v>
      </c>
      <c r="I10" s="374" t="s">
        <v>216</v>
      </c>
      <c r="J10" s="374" t="s">
        <v>216</v>
      </c>
      <c r="K10" s="374" t="s">
        <v>217</v>
      </c>
      <c r="L10" s="374" t="s">
        <v>193</v>
      </c>
      <c r="N10" s="374" t="s">
        <v>216</v>
      </c>
      <c r="O10" s="374" t="s">
        <v>216</v>
      </c>
      <c r="P10" s="374" t="s">
        <v>217</v>
      </c>
      <c r="Q10" s="374" t="s">
        <v>193</v>
      </c>
      <c r="S10" s="374" t="s">
        <v>216</v>
      </c>
      <c r="T10" s="374" t="s">
        <v>216</v>
      </c>
      <c r="U10" s="374" t="s">
        <v>217</v>
      </c>
      <c r="V10" s="374" t="s">
        <v>193</v>
      </c>
    </row>
    <row r="11" spans="1:22" ht="47.25" customHeight="1" x14ac:dyDescent="0.3">
      <c r="A11" s="171"/>
      <c r="B11" s="49"/>
      <c r="C11" s="1139"/>
      <c r="D11" s="375" t="s">
        <v>218</v>
      </c>
      <c r="E11" s="375" t="s">
        <v>219</v>
      </c>
      <c r="F11" s="1135" t="s">
        <v>220</v>
      </c>
      <c r="G11" s="1135"/>
      <c r="I11" s="375" t="s">
        <v>218</v>
      </c>
      <c r="J11" s="375" t="s">
        <v>219</v>
      </c>
      <c r="K11" s="1135" t="s">
        <v>220</v>
      </c>
      <c r="L11" s="1135"/>
      <c r="N11" s="375" t="s">
        <v>218</v>
      </c>
      <c r="O11" s="375" t="s">
        <v>219</v>
      </c>
      <c r="P11" s="1135" t="s">
        <v>220</v>
      </c>
      <c r="Q11" s="1135"/>
      <c r="S11" s="375" t="s">
        <v>218</v>
      </c>
      <c r="T11" s="375" t="s">
        <v>219</v>
      </c>
      <c r="U11" s="1135" t="s">
        <v>220</v>
      </c>
      <c r="V11" s="1135"/>
    </row>
    <row r="12" spans="1:22" ht="54.95" customHeight="1" x14ac:dyDescent="0.25">
      <c r="A12" s="171"/>
      <c r="B12" s="1133" t="s">
        <v>200</v>
      </c>
      <c r="C12" s="635" t="str" cm="1">
        <f t="array" ref="C12:C16">_xlfn._xlws.FILTER('Water-Step 2'!D12:D16,'Water-Step 2'!E12:E16="Activo")</f>
        <v>Redes de alcantarillado y estaciones de bombeo</v>
      </c>
      <c r="D12" s="636" t="e" cm="1">
        <f t="array" ref="D12:D16">_xlfn._xlws.FILTER('Water-Step 2'!R12:R16,'Water-Step 2'!E12:E16="Activo")</f>
        <v>#DIV/0!</v>
      </c>
      <c r="E12" s="637" t="e">
        <f>MAX('Water-Step 1'!$O$19:$Q$19,'Water-Step 1'!$O$73:$Q$73)</f>
        <v>#DIV/0!</v>
      </c>
      <c r="F12" s="634" t="e">
        <f>IF(C12=0,"N/A",IF(D12="N/A", "N/A", D12*E12))</f>
        <v>#DIV/0!</v>
      </c>
      <c r="G12" s="638" t="e">
        <f t="shared" ref="G12:G18" si="0">IF(F12="N/A","N/A",IF(F12&lt;3,"Bajo",IF(F12&gt;=6,"Alto","Medio")))</f>
        <v>#DIV/0!</v>
      </c>
      <c r="I12" s="643" t="str" cm="1">
        <f t="array" ref="I12:I16">_xlfn._xlws.FILTER('Water-Step 2'!AM12:AM16,'Water-Step 2'!Y12:Y16="Activo")</f>
        <v>N/A</v>
      </c>
      <c r="J12" s="644">
        <f>MAX('Water-Step 1'!$O$30:$Q$30,'Water-Step 1'!$O$83:$Q$83)</f>
        <v>0</v>
      </c>
      <c r="K12" s="634" t="str">
        <f>IF(C12=0,"N/A",IF(I12="N/A", "N/A", I12*J12))</f>
        <v>N/A</v>
      </c>
      <c r="L12" s="638" t="str">
        <f t="shared" ref="L12:L18" si="1">IF(K12="N/A","N/A",IF(K12&lt;3,"Bajo",IF(K12&gt;=6,"Alto","Medio")))</f>
        <v>N/A</v>
      </c>
      <c r="N12" s="643" t="e" cm="1">
        <f t="array" ref="N12:N16">_xlfn._xlws.FILTER('Water-Step 2'!BG12:BG16,'Water-Step 2'!AS12:AS16="Activo")</f>
        <v>#DIV/0!</v>
      </c>
      <c r="O12" s="944">
        <f>MAX('Water-Step 1'!$O$45:$Q$45,'Water-Step 1'!$O$95:$Q$95)</f>
        <v>0</v>
      </c>
      <c r="P12" s="634" t="e">
        <f>IF(C12=0,"N/A",IF(N12="N/A", "N/A", N12*O12))</f>
        <v>#DIV/0!</v>
      </c>
      <c r="Q12" s="945" t="e">
        <f t="shared" ref="Q12:Q18" si="2">IF(P12="N/A","N/A",IF(P12&lt;3,"Bajo",IF(P12&gt;=6,"Alto","Medio")))</f>
        <v>#DIV/0!</v>
      </c>
      <c r="S12" s="643" t="e" cm="1">
        <f t="array" ref="S12:S16">_xlfn._xlws.FILTER('Water-Step 2'!BY12:BY16,'Water-Step 2'!BM12:BM16="Activo")</f>
        <v>#DIV/0!</v>
      </c>
      <c r="T12" s="944">
        <f>MAX('Water-Step 1'!$P$57:$Q$57,'Water-Step 1'!$O$100:$Q$100)</f>
        <v>0</v>
      </c>
      <c r="U12" s="634" t="e">
        <f>IF(C12=0,"N/A",IF(S12="N/A", "N/A", S12*T12))</f>
        <v>#DIV/0!</v>
      </c>
      <c r="V12" s="945" t="e">
        <f>IF(U12="N/A","N/A",IF(U12&lt;3,"Bajo",IF(U12&gt;=6,"Alto","Medio")))</f>
        <v>#DIV/0!</v>
      </c>
    </row>
    <row r="13" spans="1:22" ht="54.95" customHeight="1" x14ac:dyDescent="0.25">
      <c r="A13" s="171"/>
      <c r="B13" s="1133"/>
      <c r="C13" s="635" t="str">
        <v>Plantas y procesos de tratamiento de aguas residuales</v>
      </c>
      <c r="D13" s="639" t="e">
        <v>#DIV/0!</v>
      </c>
      <c r="E13" s="637" t="e">
        <f>MAX('Water-Step 1'!$O$19:$Q$19,'Water-Step 1'!$O$73:$Q$73)</f>
        <v>#DIV/0!</v>
      </c>
      <c r="F13" s="634" t="e">
        <f t="shared" ref="F13:F16" si="3">IF(ISBLANK(C13),"N/A",IF(C13=0,"N/A",IF(D13="N/A", "N/A", D13*E13)))</f>
        <v>#DIV/0!</v>
      </c>
      <c r="G13" s="638" t="e">
        <f t="shared" si="0"/>
        <v>#DIV/0!</v>
      </c>
      <c r="I13" s="645" t="e">
        <v>#DIV/0!</v>
      </c>
      <c r="J13" s="644">
        <f>MAX('Water-Step 1'!$O$30:$Q$30,'Water-Step 1'!$O$83:$Q$83)</f>
        <v>0</v>
      </c>
      <c r="K13" s="634" t="e">
        <f t="shared" ref="K13:K18" si="4">IF(C13=0,"N/A",IF(I13="N/A", "N/A", I13*J13))</f>
        <v>#DIV/0!</v>
      </c>
      <c r="L13" s="638" t="e">
        <f t="shared" si="1"/>
        <v>#DIV/0!</v>
      </c>
      <c r="N13" s="645" t="e">
        <v>#DIV/0!</v>
      </c>
      <c r="O13" s="944">
        <f>MAX('Water-Step 1'!$O$45:$Q$45,'Water-Step 1'!$O$95:$Q$95)</f>
        <v>0</v>
      </c>
      <c r="P13" s="634" t="e">
        <f t="shared" ref="P13:P18" si="5">IF(C13=0,"N/A",IF(N13="N/A", "N/A", N13*O13))</f>
        <v>#DIV/0!</v>
      </c>
      <c r="Q13" s="945" t="e">
        <f t="shared" si="2"/>
        <v>#DIV/0!</v>
      </c>
      <c r="S13" s="645" t="e">
        <v>#DIV/0!</v>
      </c>
      <c r="T13" s="944">
        <f>MAX('Water-Step 1'!$P$57:$Q$57,'Water-Step 1'!$O$100:$Q$100)</f>
        <v>0</v>
      </c>
      <c r="U13" s="634" t="e">
        <f>IF(C13=0,"N/A",IF(S13="N/A", "N/A", S13*T13))</f>
        <v>#DIV/0!</v>
      </c>
      <c r="V13" s="945" t="e">
        <f>IF(U13="N/A","N/A",IF(U13&lt;3,"Bajo",IF(U13&gt;=6,"Alto","Medio")))</f>
        <v>#DIV/0!</v>
      </c>
    </row>
    <row r="14" spans="1:22" ht="54.95" customHeight="1" x14ac:dyDescent="0.25">
      <c r="A14" s="171"/>
      <c r="B14" s="1133"/>
      <c r="C14" s="635" t="str">
        <v>Cuenca fluvial receptora</v>
      </c>
      <c r="D14" s="640" t="e">
        <v>#DIV/0!</v>
      </c>
      <c r="E14" s="637" t="e">
        <f>MAX('Water-Step 1'!$O$19:$Q$19,'Water-Step 1'!$O$73:$Q$73)</f>
        <v>#DIV/0!</v>
      </c>
      <c r="F14" s="634" t="e">
        <f t="shared" si="3"/>
        <v>#DIV/0!</v>
      </c>
      <c r="G14" s="638" t="e">
        <f t="shared" si="0"/>
        <v>#DIV/0!</v>
      </c>
      <c r="I14" s="645" t="e">
        <v>#DIV/0!</v>
      </c>
      <c r="J14" s="644">
        <f>MAX('Water-Step 1'!$O$30:$Q$30,'Water-Step 1'!$O$83:$Q$83)</f>
        <v>0</v>
      </c>
      <c r="K14" s="634" t="e">
        <f t="shared" si="4"/>
        <v>#DIV/0!</v>
      </c>
      <c r="L14" s="638" t="e">
        <f t="shared" si="1"/>
        <v>#DIV/0!</v>
      </c>
      <c r="N14" s="645" t="e">
        <v>#DIV/0!</v>
      </c>
      <c r="O14" s="944">
        <f>MAX('Water-Step 1'!$O$45:$Q$45,'Water-Step 1'!$O$95:$Q$95)</f>
        <v>0</v>
      </c>
      <c r="P14" s="634" t="e">
        <f t="shared" si="5"/>
        <v>#DIV/0!</v>
      </c>
      <c r="Q14" s="945" t="e">
        <f t="shared" si="2"/>
        <v>#DIV/0!</v>
      </c>
      <c r="S14" s="645" t="e">
        <v>#DIV/0!</v>
      </c>
      <c r="T14" s="944">
        <f>MAX('Water-Step 1'!$P$57:$Q$57,'Water-Step 1'!$O$100:$Q$100)</f>
        <v>0</v>
      </c>
      <c r="U14" s="634" t="e">
        <f t="shared" ref="U14:U18" si="6">IF(C14=0,"N/A",IF(S14="N/A", "N/A", S14*T14))</f>
        <v>#DIV/0!</v>
      </c>
      <c r="V14" s="945" t="e">
        <f t="shared" ref="V14:V15" si="7">IF(U14="N/A","N/A",IF(U14&lt;3,"Bajo",IF(U14&gt;=6,"Alto","Medio")))</f>
        <v>#DIV/0!</v>
      </c>
    </row>
    <row r="15" spans="1:22" ht="54.95" customHeight="1" x14ac:dyDescent="0.25">
      <c r="A15" s="171"/>
      <c r="B15" s="1133"/>
      <c r="C15" s="635" t="str">
        <v>Reutilización del efluente tratado para riego/recarga de acuíferos</v>
      </c>
      <c r="D15" s="640" t="e">
        <v>#DIV/0!</v>
      </c>
      <c r="E15" s="637" t="e">
        <f>MAX('Water-Step 1'!$O$19:$Q$19,'Water-Step 1'!$O$73:$Q$73)</f>
        <v>#DIV/0!</v>
      </c>
      <c r="F15" s="634" t="e">
        <f t="shared" si="3"/>
        <v>#DIV/0!</v>
      </c>
      <c r="G15" s="638" t="e">
        <f t="shared" si="0"/>
        <v>#DIV/0!</v>
      </c>
      <c r="I15" s="645" t="e">
        <v>#DIV/0!</v>
      </c>
      <c r="J15" s="644">
        <f>MAX('Water-Step 1'!$O$30:$Q$30,'Water-Step 1'!$O$83:$Q$83)</f>
        <v>0</v>
      </c>
      <c r="K15" s="634" t="e">
        <f t="shared" si="4"/>
        <v>#DIV/0!</v>
      </c>
      <c r="L15" s="638" t="e">
        <f t="shared" si="1"/>
        <v>#DIV/0!</v>
      </c>
      <c r="N15" s="645" t="e">
        <v>#DIV/0!</v>
      </c>
      <c r="O15" s="944">
        <f>MAX('Water-Step 1'!$O$45:$Q$45,'Water-Step 1'!$O$95:$Q$95)</f>
        <v>0</v>
      </c>
      <c r="P15" s="634" t="e">
        <f t="shared" si="5"/>
        <v>#DIV/0!</v>
      </c>
      <c r="Q15" s="945" t="e">
        <f t="shared" si="2"/>
        <v>#DIV/0!</v>
      </c>
      <c r="S15" s="645" t="str">
        <v>N/A</v>
      </c>
      <c r="T15" s="944">
        <f>MAX('Water-Step 1'!$P$57:$Q$57,'Water-Step 1'!$O$100:$Q$100)</f>
        <v>0</v>
      </c>
      <c r="U15" s="634" t="str">
        <f t="shared" si="6"/>
        <v>N/A</v>
      </c>
      <c r="V15" s="945" t="str">
        <f t="shared" si="7"/>
        <v>N/A</v>
      </c>
    </row>
    <row r="16" spans="1:22" ht="54.95" customHeight="1" x14ac:dyDescent="0.25">
      <c r="A16" s="171"/>
      <c r="B16" s="1133"/>
      <c r="C16" s="635" t="str">
        <v>Terrenos para esparcir lodos de depuradora</v>
      </c>
      <c r="D16" s="640" t="e">
        <v>#DIV/0!</v>
      </c>
      <c r="E16" s="637" t="e">
        <f>MAX('Water-Step 1'!$O$19:$Q$19,'Water-Step 1'!$O$73:$Q$73)</f>
        <v>#DIV/0!</v>
      </c>
      <c r="F16" s="634" t="e">
        <f t="shared" si="3"/>
        <v>#DIV/0!</v>
      </c>
      <c r="G16" s="638" t="e">
        <f t="shared" si="0"/>
        <v>#DIV/0!</v>
      </c>
      <c r="I16" s="645" t="e">
        <v>#DIV/0!</v>
      </c>
      <c r="J16" s="644">
        <f>MAX('Water-Step 1'!$O$30:$Q$30,'Water-Step 1'!$O$83:$Q$83)</f>
        <v>0</v>
      </c>
      <c r="K16" s="634" t="e">
        <f t="shared" si="4"/>
        <v>#DIV/0!</v>
      </c>
      <c r="L16" s="638" t="e">
        <f t="shared" si="1"/>
        <v>#DIV/0!</v>
      </c>
      <c r="N16" s="645" t="e">
        <v>#DIV/0!</v>
      </c>
      <c r="O16" s="944">
        <f>MAX('Water-Step 1'!$O$45:$Q$45,'Water-Step 1'!$O$95:$Q$95)</f>
        <v>0</v>
      </c>
      <c r="P16" s="634" t="e">
        <f t="shared" si="5"/>
        <v>#DIV/0!</v>
      </c>
      <c r="Q16" s="945" t="e">
        <f t="shared" si="2"/>
        <v>#DIV/0!</v>
      </c>
      <c r="S16" s="645" t="e">
        <v>#DIV/0!</v>
      </c>
      <c r="T16" s="944">
        <f>MAX('Water-Step 1'!$P$57:$Q$57,'Water-Step 1'!$O$100:$Q$100)</f>
        <v>0</v>
      </c>
      <c r="U16" s="634" t="e">
        <f t="shared" si="6"/>
        <v>#DIV/0!</v>
      </c>
      <c r="V16" s="945" t="e">
        <f>IF(U16="N/A","N/A",IF(U16&lt;3,"Bajo",IF(U16&gt;=6,"Alto","Medio")))</f>
        <v>#DIV/0!</v>
      </c>
    </row>
    <row r="17" spans="1:25" ht="80.25" customHeight="1" x14ac:dyDescent="0.25">
      <c r="A17" s="1106"/>
      <c r="B17" s="1134" t="s">
        <v>203</v>
      </c>
      <c r="C17" s="635" t="str" cm="1">
        <f t="array" ref="C17:C18">_xlfn._xlws.FILTER('Water-Step 2'!D17:D18,'Water-Step 2'!E17:E18="Activo")</f>
        <v>Suministro de energía</v>
      </c>
      <c r="D17" s="636" t="e" cm="1">
        <f t="array" ref="D17:D18">_xlfn._xlws.FILTER('Water-Step 2'!R17:R18,'Water-Step 2'!E17:E18="Activo")</f>
        <v>#DIV/0!</v>
      </c>
      <c r="E17" s="637" t="e">
        <f>MAX('Water-Step 1'!$O$19:$Q$19,'Water-Step 1'!$O$73:$Q$73)</f>
        <v>#DIV/0!</v>
      </c>
      <c r="F17" s="634" t="e">
        <f t="shared" ref="F17:F18" si="8">IF(C17=0,"N/A",IF(D17="N/A", "N/A", D17*E17))</f>
        <v>#DIV/0!</v>
      </c>
      <c r="G17" s="638" t="e">
        <f t="shared" si="0"/>
        <v>#DIV/0!</v>
      </c>
      <c r="I17" s="643" t="str" cm="1">
        <f t="array" ref="I17:I18">_xlfn._xlws.FILTER('Water-Step 2'!AM17:AM18,'Water-Step 2'!Y17:Y18="Activo")</f>
        <v>N/A</v>
      </c>
      <c r="J17" s="644">
        <f>MAX('Water-Step 1'!$O$30:$Q$30,'Water-Step 1'!$O$83:$Q$83)</f>
        <v>0</v>
      </c>
      <c r="K17" s="634" t="str">
        <f t="shared" si="4"/>
        <v>N/A</v>
      </c>
      <c r="L17" s="638" t="str">
        <f t="shared" si="1"/>
        <v>N/A</v>
      </c>
      <c r="N17" s="643" t="e" cm="1">
        <f t="array" ref="N17:N18">_xlfn._xlws.FILTER('Water-Step 2'!BG17:BG18,'Water-Step 2'!AS17:AS18="Activo")</f>
        <v>#DIV/0!</v>
      </c>
      <c r="O17" s="944">
        <f>MAX('Water-Step 1'!$O$45:$Q$45,'Water-Step 1'!$O$95:$Q$95)</f>
        <v>0</v>
      </c>
      <c r="P17" s="634" t="e">
        <f t="shared" si="5"/>
        <v>#DIV/0!</v>
      </c>
      <c r="Q17" s="945" t="e">
        <f t="shared" si="2"/>
        <v>#DIV/0!</v>
      </c>
      <c r="S17" s="643" t="str" cm="1">
        <f t="array" ref="S17:S18">_xlfn._xlws.FILTER('Water-Step 2'!BY17:BY18,'Water-Step 2'!BM17:BM18="Activo")</f>
        <v>N/A</v>
      </c>
      <c r="T17" s="944">
        <f>MAX('Water-Step 1'!$P$57:$Q$57,'Water-Step 1'!$O$100:$Q$100)</f>
        <v>0</v>
      </c>
      <c r="U17" s="634" t="str">
        <f t="shared" si="6"/>
        <v>N/A</v>
      </c>
      <c r="V17" s="945" t="str">
        <f>IF(U17="N/A","N/A",IF(U17&lt;3,"Bajo",IF(U17&gt;=6,"Alto","Medio")))</f>
        <v>N/A</v>
      </c>
    </row>
    <row r="18" spans="1:25" ht="80.25" customHeight="1" x14ac:dyDescent="0.25">
      <c r="A18" s="1106"/>
      <c r="B18" s="1134"/>
      <c r="C18" s="641" t="str">
        <v>Conexiones por carretera</v>
      </c>
      <c r="D18" s="642" t="e">
        <v>#DIV/0!</v>
      </c>
      <c r="E18" s="637" t="e">
        <f>MAX('Water-Step 1'!$O$19:$Q$19,'Water-Step 1'!$O$73:$Q$73)</f>
        <v>#DIV/0!</v>
      </c>
      <c r="F18" s="634" t="e">
        <f t="shared" si="8"/>
        <v>#DIV/0!</v>
      </c>
      <c r="G18" s="638" t="e">
        <f t="shared" si="0"/>
        <v>#DIV/0!</v>
      </c>
      <c r="I18" s="646" t="str">
        <v>N/A</v>
      </c>
      <c r="J18" s="644">
        <f>MAX('Water-Step 1'!$O$30:$Q$30,'Water-Step 1'!$O$83:$Q$83)</f>
        <v>0</v>
      </c>
      <c r="K18" s="634" t="str">
        <f t="shared" si="4"/>
        <v>N/A</v>
      </c>
      <c r="L18" s="638" t="str">
        <f t="shared" si="1"/>
        <v>N/A</v>
      </c>
      <c r="N18" s="946" t="e">
        <v>#DIV/0!</v>
      </c>
      <c r="O18" s="944">
        <f>MAX('Water-Step 1'!$O$45:$Q$45,'Water-Step 1'!$O$95:$Q$95)</f>
        <v>0</v>
      </c>
      <c r="P18" s="634" t="e">
        <f t="shared" si="5"/>
        <v>#DIV/0!</v>
      </c>
      <c r="Q18" s="945" t="e">
        <f t="shared" si="2"/>
        <v>#DIV/0!</v>
      </c>
      <c r="S18" s="946" t="str">
        <v>N/A</v>
      </c>
      <c r="T18" s="944">
        <f>MAX('Water-Step 1'!$P$57:$Q$57,'Water-Step 1'!$O$100:$Q$100)</f>
        <v>0</v>
      </c>
      <c r="U18" s="634" t="str">
        <f t="shared" si="6"/>
        <v>N/A</v>
      </c>
      <c r="V18" s="945" t="str">
        <f>IF(U18="N/A","N/A",IF(U18&lt;3,"Bajo",IF(U18&gt;=6,"Alto","Medio")))</f>
        <v>N/A</v>
      </c>
    </row>
    <row r="19" spans="1:25" x14ac:dyDescent="0.25">
      <c r="B19" s="920"/>
      <c r="C19" s="921"/>
      <c r="D19" s="926"/>
      <c r="E19" s="915"/>
      <c r="F19" s="915"/>
      <c r="G19" s="915"/>
      <c r="H19" s="915"/>
      <c r="I19" s="915"/>
      <c r="J19" s="915"/>
      <c r="K19" s="916"/>
      <c r="L19" s="915"/>
      <c r="M19" s="915"/>
      <c r="N19" s="915"/>
      <c r="O19" s="915"/>
      <c r="P19" s="916">
        <f>IFERROR(AVERAGE(P17:P18),0)</f>
        <v>0</v>
      </c>
      <c r="Q19" s="915"/>
      <c r="R19" s="915"/>
      <c r="S19" s="915"/>
      <c r="T19" s="915"/>
      <c r="U19" s="916">
        <f>IFERROR(AVERAGE(U17:U18),0)</f>
        <v>0</v>
      </c>
      <c r="V19" s="915"/>
    </row>
    <row r="20" spans="1:25" s="964" customFormat="1" x14ac:dyDescent="0.25">
      <c r="B20" s="968"/>
      <c r="C20" s="969"/>
      <c r="D20" s="969"/>
      <c r="E20" s="929"/>
      <c r="F20" s="916" t="e">
        <f>MAX(F12:F16)</f>
        <v>#DIV/0!</v>
      </c>
      <c r="G20" s="929"/>
      <c r="H20" s="929"/>
      <c r="I20" s="915"/>
      <c r="J20" s="915"/>
      <c r="K20" s="916" t="e">
        <f>MAX(K12:K16)</f>
        <v>#DIV/0!</v>
      </c>
      <c r="L20" s="929"/>
      <c r="M20" s="929"/>
      <c r="N20" s="929"/>
      <c r="O20" s="929"/>
      <c r="P20" s="916" t="e">
        <f>MAX(P12:P16)</f>
        <v>#DIV/0!</v>
      </c>
      <c r="Q20" s="929"/>
      <c r="R20" s="929"/>
      <c r="S20" s="929"/>
      <c r="T20" s="1027"/>
      <c r="U20" s="916" t="e">
        <f>MAX(U12:U16)</f>
        <v>#DIV/0!</v>
      </c>
      <c r="V20" s="929"/>
      <c r="W20" s="972"/>
      <c r="X20" s="972"/>
      <c r="Y20" s="972"/>
    </row>
    <row r="21" spans="1:25" s="964" customFormat="1" x14ac:dyDescent="0.25">
      <c r="B21" s="968"/>
      <c r="C21" s="969"/>
      <c r="D21" s="969"/>
      <c r="E21" s="929"/>
      <c r="F21" s="929" t="e">
        <f>MAX(F17:F18)</f>
        <v>#DIV/0!</v>
      </c>
      <c r="G21" s="929"/>
      <c r="H21" s="929"/>
      <c r="I21" s="915"/>
      <c r="J21" s="915"/>
      <c r="K21" s="916" t="e">
        <f>IF(COUNTIF(K17:K18, "N/A") = COUNTA(K17:K18), NA(), MAX(K17:K18))</f>
        <v>#N/A</v>
      </c>
      <c r="L21" s="929"/>
      <c r="M21" s="929"/>
      <c r="N21" s="929"/>
      <c r="O21" s="929"/>
      <c r="P21" s="929" t="e">
        <f>MAX(P17:P18)</f>
        <v>#DIV/0!</v>
      </c>
      <c r="Q21" s="929"/>
      <c r="R21" s="929"/>
      <c r="S21" s="929"/>
      <c r="T21" s="1027"/>
      <c r="U21" s="929" t="e">
        <f>IF(COUNTIF(U17:U18,"N/A")=COUNTA(U17:U18),NA(),MAX(U17:U18))</f>
        <v>#N/A</v>
      </c>
      <c r="V21" s="929"/>
      <c r="W21" s="972"/>
      <c r="X21" s="972"/>
      <c r="Y21" s="972"/>
    </row>
    <row r="22" spans="1:25" s="964" customFormat="1" x14ac:dyDescent="0.25">
      <c r="C22" s="973"/>
      <c r="D22" s="973"/>
      <c r="E22" s="929"/>
      <c r="F22" s="929"/>
      <c r="G22" s="929"/>
      <c r="H22" s="929"/>
      <c r="I22" s="915"/>
      <c r="J22" s="915"/>
      <c r="K22" s="929"/>
      <c r="L22" s="929"/>
      <c r="M22" s="929"/>
      <c r="N22" s="929"/>
      <c r="O22" s="929"/>
      <c r="P22" s="986"/>
      <c r="Q22" s="929"/>
      <c r="R22" s="929"/>
      <c r="S22" s="929"/>
      <c r="T22" s="1027"/>
      <c r="U22" s="1028"/>
      <c r="V22" s="929"/>
      <c r="W22" s="972"/>
      <c r="X22" s="972"/>
      <c r="Y22" s="972"/>
    </row>
    <row r="23" spans="1:25" s="964" customFormat="1" x14ac:dyDescent="0.25">
      <c r="C23" s="973"/>
      <c r="D23" s="973"/>
      <c r="E23" s="504"/>
      <c r="F23" s="232"/>
      <c r="G23" s="504"/>
      <c r="H23" s="504"/>
      <c r="I23" s="195"/>
      <c r="J23" s="195"/>
      <c r="K23" s="232"/>
      <c r="L23" s="504"/>
      <c r="M23" s="504"/>
      <c r="N23" s="504"/>
      <c r="O23" s="504"/>
      <c r="P23" s="232"/>
      <c r="Q23" s="504"/>
      <c r="R23" s="504"/>
      <c r="S23" s="504"/>
      <c r="T23" s="500"/>
      <c r="U23" s="992"/>
      <c r="V23" s="504"/>
      <c r="W23" s="972"/>
      <c r="X23" s="972"/>
      <c r="Y23" s="972"/>
    </row>
    <row r="24" spans="1:25" s="964" customFormat="1" x14ac:dyDescent="0.25">
      <c r="C24" s="973"/>
      <c r="D24" s="973"/>
      <c r="E24" s="1026"/>
      <c r="F24" s="1026"/>
      <c r="G24" s="1026"/>
      <c r="H24" s="504"/>
      <c r="I24" s="195"/>
      <c r="J24" s="1003"/>
      <c r="K24" s="1026"/>
      <c r="L24" s="504"/>
      <c r="M24" s="504"/>
      <c r="N24" s="504"/>
      <c r="O24" s="1026"/>
      <c r="P24" s="1036"/>
      <c r="Q24" s="1026"/>
      <c r="R24" s="1026"/>
      <c r="S24" s="1026"/>
      <c r="T24" s="1034"/>
      <c r="U24" s="1035"/>
      <c r="V24" s="1026"/>
      <c r="W24" s="972"/>
      <c r="X24" s="972"/>
      <c r="Y24" s="972"/>
    </row>
    <row r="25" spans="1:25" s="964" customFormat="1" x14ac:dyDescent="0.25">
      <c r="C25" s="973"/>
      <c r="D25" s="973"/>
      <c r="E25" s="504"/>
      <c r="F25" s="504"/>
      <c r="G25" s="504"/>
      <c r="H25" s="504"/>
      <c r="I25" s="195"/>
      <c r="J25" s="195"/>
      <c r="K25" s="504"/>
      <c r="L25" s="504"/>
      <c r="M25" s="504"/>
      <c r="N25" s="504"/>
      <c r="O25" s="1026"/>
      <c r="P25" s="1036"/>
      <c r="Q25" s="1026"/>
      <c r="R25" s="1026"/>
      <c r="S25" s="1026"/>
      <c r="T25" s="1034"/>
      <c r="U25" s="1035"/>
      <c r="V25" s="1026"/>
      <c r="W25" s="972"/>
      <c r="X25" s="972"/>
      <c r="Y25" s="972"/>
    </row>
    <row r="26" spans="1:25" s="964" customFormat="1" x14ac:dyDescent="0.25">
      <c r="C26" s="973"/>
      <c r="D26" s="973"/>
      <c r="E26" s="504"/>
      <c r="F26" s="504"/>
      <c r="G26" s="504"/>
      <c r="H26" s="504"/>
      <c r="I26" s="195"/>
      <c r="J26" s="195"/>
      <c r="K26" s="972"/>
      <c r="L26" s="504"/>
      <c r="M26" s="504"/>
      <c r="N26" s="504"/>
      <c r="O26" s="504"/>
      <c r="P26" s="492"/>
      <c r="Q26" s="504"/>
      <c r="R26" s="504"/>
      <c r="S26" s="504"/>
      <c r="T26" s="500"/>
      <c r="U26" s="992"/>
      <c r="V26" s="504"/>
      <c r="W26" s="972"/>
      <c r="X26" s="972"/>
      <c r="Y26" s="972"/>
    </row>
    <row r="27" spans="1:25" s="964" customFormat="1" x14ac:dyDescent="0.25">
      <c r="C27" s="973"/>
      <c r="D27" s="973"/>
      <c r="E27" s="972"/>
      <c r="F27" s="972"/>
      <c r="G27" s="972"/>
      <c r="H27" s="972"/>
      <c r="K27" s="972"/>
      <c r="L27" s="972"/>
      <c r="M27" s="972"/>
      <c r="N27" s="972"/>
      <c r="O27" s="972"/>
      <c r="P27" s="974"/>
      <c r="Q27" s="972"/>
      <c r="R27" s="972"/>
      <c r="S27" s="972"/>
      <c r="T27" s="975"/>
      <c r="U27" s="976"/>
      <c r="V27" s="972"/>
      <c r="W27" s="972"/>
      <c r="X27" s="972"/>
      <c r="Y27" s="972"/>
    </row>
    <row r="28" spans="1:25" s="964" customFormat="1" ht="30.75" customHeight="1" x14ac:dyDescent="0.25">
      <c r="C28" s="973"/>
      <c r="D28" s="973"/>
      <c r="E28" s="972"/>
      <c r="F28" s="972"/>
      <c r="G28" s="972"/>
      <c r="H28" s="972"/>
      <c r="K28" s="972"/>
      <c r="L28" s="972"/>
      <c r="M28" s="972"/>
      <c r="N28" s="972"/>
      <c r="O28" s="972"/>
      <c r="P28" s="974"/>
      <c r="Q28" s="972"/>
      <c r="R28" s="972"/>
      <c r="S28" s="972"/>
      <c r="T28" s="975"/>
      <c r="U28" s="976"/>
      <c r="V28" s="972"/>
      <c r="W28" s="972"/>
      <c r="X28" s="972"/>
      <c r="Y28" s="972"/>
    </row>
    <row r="29" spans="1:25" s="964" customFormat="1" ht="23.45" customHeight="1" x14ac:dyDescent="0.25">
      <c r="C29" s="973"/>
      <c r="D29" s="973"/>
      <c r="E29" s="972"/>
      <c r="F29" s="972"/>
      <c r="G29" s="972"/>
      <c r="H29" s="972"/>
      <c r="K29" s="972"/>
      <c r="L29" s="972"/>
      <c r="M29" s="972"/>
      <c r="N29" s="972"/>
      <c r="O29" s="972"/>
      <c r="P29" s="974"/>
      <c r="Q29" s="972"/>
      <c r="R29" s="972"/>
      <c r="S29" s="972"/>
      <c r="T29" s="975"/>
      <c r="U29" s="976"/>
      <c r="V29" s="972"/>
      <c r="W29" s="972"/>
      <c r="X29" s="972"/>
      <c r="Y29" s="972"/>
    </row>
    <row r="30" spans="1:25" s="964" customFormat="1" x14ac:dyDescent="0.25">
      <c r="C30" s="973"/>
      <c r="D30" s="973"/>
      <c r="E30" s="972"/>
      <c r="F30" s="972"/>
      <c r="G30" s="972"/>
      <c r="H30" s="972"/>
      <c r="K30" s="972"/>
      <c r="L30" s="972"/>
      <c r="M30" s="972"/>
      <c r="N30" s="972"/>
      <c r="O30" s="972"/>
      <c r="P30" s="974"/>
      <c r="Q30" s="972"/>
      <c r="R30" s="972"/>
      <c r="S30" s="972"/>
      <c r="T30" s="975"/>
      <c r="U30" s="976"/>
      <c r="V30" s="972"/>
      <c r="W30" s="972"/>
      <c r="X30" s="972"/>
      <c r="Y30" s="972"/>
    </row>
    <row r="31" spans="1:25" s="964" customFormat="1" ht="36.75" customHeight="1" x14ac:dyDescent="0.25">
      <c r="C31" s="973"/>
      <c r="D31" s="973"/>
      <c r="E31" s="972"/>
      <c r="F31" s="972"/>
      <c r="G31" s="972"/>
      <c r="H31" s="972"/>
      <c r="K31" s="976"/>
      <c r="L31" s="976"/>
      <c r="M31" s="976"/>
      <c r="N31" s="976"/>
      <c r="O31" s="976"/>
      <c r="P31" s="974"/>
      <c r="Q31" s="972"/>
      <c r="R31" s="972"/>
      <c r="S31" s="972"/>
      <c r="T31" s="975"/>
      <c r="U31" s="976"/>
      <c r="V31" s="976"/>
      <c r="W31" s="976"/>
      <c r="X31" s="976"/>
      <c r="Y31" s="976"/>
    </row>
    <row r="32" spans="1:25" x14ac:dyDescent="0.25">
      <c r="C32" s="200"/>
      <c r="D32" s="200"/>
      <c r="E32" s="112"/>
      <c r="F32" s="112"/>
      <c r="G32" s="112"/>
      <c r="H32" s="112"/>
      <c r="Q32" s="1130"/>
      <c r="R32" s="1130"/>
      <c r="S32" s="210"/>
      <c r="T32" s="1131"/>
      <c r="U32" s="204"/>
    </row>
    <row r="33" spans="3:25" x14ac:dyDescent="0.25">
      <c r="C33" s="201"/>
      <c r="D33" s="201"/>
      <c r="E33" s="112"/>
      <c r="F33" s="112"/>
      <c r="G33" s="112"/>
      <c r="H33" s="112"/>
      <c r="K33" s="204"/>
      <c r="L33" s="204"/>
      <c r="M33" s="204"/>
      <c r="N33" s="204"/>
      <c r="O33" s="202"/>
      <c r="Q33" s="1130"/>
      <c r="R33" s="1130"/>
      <c r="S33" s="210"/>
      <c r="T33" s="1131"/>
      <c r="U33" s="204"/>
      <c r="V33" s="204"/>
      <c r="W33" s="204"/>
      <c r="X33" s="204"/>
      <c r="Y33" s="204"/>
    </row>
    <row r="34" spans="3:25" x14ac:dyDescent="0.25">
      <c r="C34" s="201"/>
      <c r="D34" s="201"/>
      <c r="E34" s="202"/>
      <c r="F34" s="202"/>
      <c r="G34" s="202"/>
      <c r="H34" s="202"/>
      <c r="K34" s="65"/>
      <c r="L34" s="65"/>
      <c r="M34" s="65"/>
    </row>
    <row r="35" spans="3:25" ht="13.5" customHeight="1" x14ac:dyDescent="0.25">
      <c r="C35" s="1136"/>
      <c r="D35" s="310"/>
      <c r="E35" s="133"/>
      <c r="F35" s="133"/>
      <c r="G35" s="133"/>
      <c r="H35" s="133"/>
      <c r="J35" s="1137"/>
    </row>
    <row r="36" spans="3:25" ht="0.75" customHeight="1" x14ac:dyDescent="0.25">
      <c r="C36" s="1136"/>
      <c r="D36" s="310"/>
      <c r="E36" s="205"/>
      <c r="F36" s="205"/>
      <c r="G36" s="205"/>
      <c r="H36" s="205"/>
      <c r="J36" s="1137"/>
    </row>
    <row r="37" spans="3:25" ht="14.45" customHeight="1" x14ac:dyDescent="0.25">
      <c r="C37" s="179"/>
      <c r="D37" s="179"/>
      <c r="E37" s="206"/>
      <c r="F37" s="206"/>
      <c r="G37" s="206"/>
      <c r="H37" s="206"/>
      <c r="J37" s="1137"/>
    </row>
    <row r="38" spans="3:25" x14ac:dyDescent="0.25">
      <c r="C38" s="207"/>
      <c r="D38" s="207"/>
      <c r="E38" s="208"/>
      <c r="F38" s="208"/>
      <c r="G38" s="112"/>
      <c r="H38" s="208"/>
      <c r="J38" s="95"/>
    </row>
    <row r="39" spans="3:25" x14ac:dyDescent="0.25">
      <c r="C39" s="200"/>
      <c r="D39" s="200"/>
      <c r="E39" s="112"/>
      <c r="F39" s="112"/>
      <c r="G39" s="112"/>
      <c r="H39" s="112"/>
      <c r="J39" s="95"/>
    </row>
    <row r="40" spans="3:25" x14ac:dyDescent="0.25">
      <c r="C40" s="200"/>
      <c r="D40" s="200"/>
      <c r="E40" s="112"/>
      <c r="F40" s="112"/>
      <c r="G40" s="112"/>
      <c r="H40" s="112"/>
    </row>
    <row r="41" spans="3:25" x14ac:dyDescent="0.25">
      <c r="C41" s="209"/>
      <c r="D41" s="209"/>
      <c r="E41" s="112"/>
      <c r="F41" s="112"/>
      <c r="G41" s="112"/>
      <c r="H41" s="112"/>
    </row>
    <row r="42" spans="3:25" x14ac:dyDescent="0.25">
      <c r="C42" s="200"/>
      <c r="D42" s="200"/>
      <c r="E42" s="112"/>
      <c r="F42" s="112"/>
      <c r="G42" s="112"/>
      <c r="H42" s="112"/>
    </row>
    <row r="43" spans="3:25" x14ac:dyDescent="0.25">
      <c r="C43" s="200"/>
      <c r="D43" s="200"/>
      <c r="E43" s="112"/>
      <c r="F43" s="112"/>
      <c r="G43" s="112"/>
      <c r="H43" s="112"/>
    </row>
    <row r="44" spans="3:25" x14ac:dyDescent="0.25">
      <c r="C44" s="200"/>
      <c r="D44" s="200"/>
      <c r="E44" s="112"/>
      <c r="F44" s="112"/>
      <c r="G44" s="112"/>
      <c r="H44" s="112"/>
    </row>
    <row r="45" spans="3:25" x14ac:dyDescent="0.25">
      <c r="C45" s="200"/>
      <c r="D45" s="200"/>
      <c r="E45" s="112"/>
      <c r="F45" s="112"/>
      <c r="G45" s="112"/>
      <c r="H45" s="112"/>
    </row>
    <row r="46" spans="3:25" x14ac:dyDescent="0.25">
      <c r="C46" s="200"/>
      <c r="D46" s="200"/>
      <c r="E46" s="112"/>
      <c r="F46" s="112"/>
      <c r="G46" s="112"/>
      <c r="H46" s="112"/>
    </row>
    <row r="47" spans="3:25" x14ac:dyDescent="0.25">
      <c r="C47" s="200"/>
      <c r="D47" s="200"/>
      <c r="E47" s="112"/>
      <c r="F47" s="112"/>
      <c r="G47" s="112"/>
      <c r="H47" s="112"/>
    </row>
    <row r="48" spans="3:25" x14ac:dyDescent="0.25">
      <c r="C48" s="200"/>
      <c r="D48" s="200"/>
      <c r="E48" s="112"/>
      <c r="F48" s="112"/>
      <c r="G48" s="112"/>
      <c r="H48" s="112"/>
    </row>
    <row r="49" spans="3:8" x14ac:dyDescent="0.25">
      <c r="C49" s="199"/>
      <c r="D49" s="199"/>
      <c r="E49" s="112"/>
      <c r="F49" s="112"/>
      <c r="G49" s="112"/>
      <c r="H49" s="112"/>
    </row>
    <row r="50" spans="3:8" x14ac:dyDescent="0.25">
      <c r="C50" s="199"/>
      <c r="D50" s="199"/>
      <c r="E50" s="112"/>
      <c r="F50" s="112"/>
      <c r="G50" s="112"/>
      <c r="H50" s="112"/>
    </row>
    <row r="51" spans="3:8" x14ac:dyDescent="0.25">
      <c r="C51" s="209"/>
      <c r="D51" s="20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x14ac:dyDescent="0.25">
      <c r="C54" s="200"/>
      <c r="D54" s="200"/>
      <c r="E54" s="112"/>
      <c r="F54" s="112"/>
      <c r="G54" s="112"/>
      <c r="H54" s="112"/>
    </row>
    <row r="55" spans="3:8" x14ac:dyDescent="0.25">
      <c r="C55" s="199"/>
      <c r="D55" s="199"/>
      <c r="E55" s="112"/>
      <c r="F55" s="112"/>
      <c r="G55" s="112"/>
      <c r="H55" s="112"/>
    </row>
    <row r="56" spans="3:8" ht="21.95" customHeight="1" x14ac:dyDescent="0.25">
      <c r="C56" s="200"/>
      <c r="D56" s="200"/>
      <c r="E56" s="112"/>
      <c r="F56" s="112"/>
      <c r="G56" s="112"/>
      <c r="H56" s="112"/>
    </row>
    <row r="57" spans="3:8" ht="22.5" customHeight="1" x14ac:dyDescent="0.25">
      <c r="C57" s="200"/>
      <c r="D57" s="200"/>
      <c r="E57" s="112"/>
      <c r="F57" s="112"/>
      <c r="G57" s="112"/>
      <c r="H57" s="112"/>
    </row>
    <row r="58" spans="3:8" ht="28.5" customHeight="1" x14ac:dyDescent="0.25">
      <c r="C58" s="200"/>
      <c r="D58" s="200"/>
      <c r="E58" s="112"/>
      <c r="F58" s="112"/>
      <c r="G58" s="112"/>
      <c r="H58" s="112"/>
    </row>
    <row r="59" spans="3:8" ht="27.75" customHeight="1" x14ac:dyDescent="0.25">
      <c r="C59" s="201"/>
      <c r="D59" s="201"/>
      <c r="E59" s="112"/>
      <c r="F59" s="112"/>
      <c r="G59" s="112"/>
      <c r="H59" s="112"/>
    </row>
    <row r="60" spans="3:8" x14ac:dyDescent="0.25">
      <c r="C60" s="201"/>
      <c r="D60" s="201"/>
      <c r="E60" s="202"/>
      <c r="F60" s="202"/>
      <c r="G60" s="202"/>
      <c r="H60" s="202"/>
    </row>
  </sheetData>
  <sheetProtection algorithmName="SHA-512" hashValue="CnoqAfoy+QHZ8cssS2PVjhciJypRGgqiw99OZ0pB5JqGHK/U/F+WuzVf9FO16wRjr+KZLygMZU0EZ2+JAuyRyA==" saltValue="P6Bj0a0kNiCctNjEuh/rkQ==" spinCount="100000" sheet="1" objects="1" scenarios="1"/>
  <mergeCells count="19">
    <mergeCell ref="C35:C36"/>
    <mergeCell ref="N8:Q8"/>
    <mergeCell ref="P11:Q11"/>
    <mergeCell ref="J35:J37"/>
    <mergeCell ref="C10:C11"/>
    <mergeCell ref="D6:V6"/>
    <mergeCell ref="R32:R33"/>
    <mergeCell ref="T32:T33"/>
    <mergeCell ref="Q32:Q33"/>
    <mergeCell ref="A17:A18"/>
    <mergeCell ref="D8:G8"/>
    <mergeCell ref="I8:L8"/>
    <mergeCell ref="B12:B16"/>
    <mergeCell ref="B17:B18"/>
    <mergeCell ref="F11:G11"/>
    <mergeCell ref="K11:L11"/>
    <mergeCell ref="A8:A9"/>
    <mergeCell ref="S8:V8"/>
    <mergeCell ref="U11:V11"/>
  </mergeCells>
  <conditionalFormatting sqref="C12:C18">
    <cfRule type="cellIs" dxfId="380" priority="13" operator="equal">
      <formula>0</formula>
    </cfRule>
  </conditionalFormatting>
  <conditionalFormatting sqref="D12:G18 N12:Q18 S12:V18">
    <cfRule type="cellIs" dxfId="379" priority="8" operator="equal">
      <formula>"N/A"</formula>
    </cfRule>
  </conditionalFormatting>
  <conditionalFormatting sqref="G12:G18">
    <cfRule type="cellIs" dxfId="378" priority="56" operator="equal">
      <formula>"Bajo"</formula>
    </cfRule>
    <cfRule type="cellIs" dxfId="377" priority="58" operator="equal">
      <formula>"Alto"</formula>
    </cfRule>
    <cfRule type="cellIs" dxfId="376" priority="57" operator="equal">
      <formula>"Medio"</formula>
    </cfRule>
  </conditionalFormatting>
  <conditionalFormatting sqref="I12:L18">
    <cfRule type="cellIs" dxfId="375" priority="1" operator="equal">
      <formula>"N/A"</formula>
    </cfRule>
  </conditionalFormatting>
  <conditionalFormatting sqref="K17:L18">
    <cfRule type="cellIs" dxfId="374" priority="89" operator="equal">
      <formula>"Medio"</formula>
    </cfRule>
    <cfRule type="cellIs" dxfId="373" priority="90" operator="equal">
      <formula>"Alto"</formula>
    </cfRule>
    <cfRule type="containsBlanks" dxfId="372" priority="91">
      <formula>LEN(TRIM(K17))=0</formula>
    </cfRule>
    <cfRule type="cellIs" dxfId="371" priority="88" operator="equal">
      <formula>"Bajo"</formula>
    </cfRule>
  </conditionalFormatting>
  <conditionalFormatting sqref="L12:L18">
    <cfRule type="cellIs" dxfId="370" priority="2" operator="equal">
      <formula>"Bajo"</formula>
    </cfRule>
    <cfRule type="cellIs" dxfId="369" priority="3" operator="equal">
      <formula>"Medio"</formula>
    </cfRule>
    <cfRule type="cellIs" dxfId="368" priority="4" operator="equal">
      <formula>"Alto"</formula>
    </cfRule>
    <cfRule type="cellIs" dxfId="367" priority="42" operator="equal">
      <formula>"Alto"</formula>
    </cfRule>
    <cfRule type="cellIs" dxfId="366" priority="40" operator="equal">
      <formula>"Bajo"</formula>
    </cfRule>
    <cfRule type="cellIs" dxfId="365" priority="41" operator="equal">
      <formula>"Medio"</formula>
    </cfRule>
  </conditionalFormatting>
  <conditionalFormatting sqref="N17">
    <cfRule type="containsBlanks" dxfId="364" priority="86">
      <formula>LEN(TRIM(N17))=0</formula>
    </cfRule>
  </conditionalFormatting>
  <conditionalFormatting sqref="P17:Q18">
    <cfRule type="cellIs" dxfId="363" priority="78" operator="equal">
      <formula>"Bajo"</formula>
    </cfRule>
    <cfRule type="cellIs" dxfId="362" priority="79" operator="equal">
      <formula>"Medio"</formula>
    </cfRule>
    <cfRule type="cellIs" dxfId="361" priority="80" operator="equal">
      <formula>"Alto"</formula>
    </cfRule>
    <cfRule type="containsBlanks" dxfId="360" priority="81">
      <formula>LEN(TRIM(P17))=0</formula>
    </cfRule>
  </conditionalFormatting>
  <conditionalFormatting sqref="Q12:Q18">
    <cfRule type="cellIs" dxfId="359" priority="24" operator="equal">
      <formula>"Bajo"</formula>
    </cfRule>
    <cfRule type="cellIs" dxfId="358" priority="26" operator="equal">
      <formula>"Alto"</formula>
    </cfRule>
    <cfRule type="cellIs" dxfId="357" priority="25" operator="equal">
      <formula>"Medio"</formula>
    </cfRule>
  </conditionalFormatting>
  <conditionalFormatting sqref="S17">
    <cfRule type="containsBlanks" dxfId="356" priority="22">
      <formula>LEN(TRIM(S17))=0</formula>
    </cfRule>
  </conditionalFormatting>
  <conditionalFormatting sqref="S12:V18 I12:L18 D12:G18 N12:Q18">
    <cfRule type="cellIs" dxfId="355" priority="17" operator="equal">
      <formula>0</formula>
    </cfRule>
  </conditionalFormatting>
  <conditionalFormatting sqref="U17:V18">
    <cfRule type="cellIs" dxfId="354" priority="18" operator="equal">
      <formula>"Bajo"</formula>
    </cfRule>
    <cfRule type="cellIs" dxfId="353" priority="19" operator="equal">
      <formula>"Medio"</formula>
    </cfRule>
    <cfRule type="cellIs" dxfId="352" priority="20" operator="equal">
      <formula>"Alto"</formula>
    </cfRule>
    <cfRule type="containsBlanks" dxfId="351" priority="21">
      <formula>LEN(TRIM(U17))=0</formula>
    </cfRule>
  </conditionalFormatting>
  <conditionalFormatting sqref="V12:V16">
    <cfRule type="cellIs" dxfId="350" priority="14" operator="equal">
      <formula>"Bajo"</formula>
    </cfRule>
    <cfRule type="cellIs" dxfId="349" priority="15" operator="equal">
      <formula>"Medio"</formula>
    </cfRule>
    <cfRule type="cellIs" dxfId="348" priority="16"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433D-67C5-47C9-A35E-9A6D34204376}">
  <sheetPr codeName="Sheet5">
    <tabColor rgb="FF00B0F0"/>
  </sheetPr>
  <dimension ref="A1:AL100"/>
  <sheetViews>
    <sheetView topLeftCell="A40" zoomScale="70" zoomScaleNormal="70" workbookViewId="0">
      <selection activeCell="J14" sqref="J14"/>
    </sheetView>
  </sheetViews>
  <sheetFormatPr baseColWidth="10"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42.85546875" style="39" customWidth="1"/>
    <col min="14" max="14" width="4.85546875" style="39" customWidth="1"/>
    <col min="15" max="15" width="59" style="39" customWidth="1"/>
    <col min="16" max="16" width="25.5703125" style="39" customWidth="1"/>
    <col min="17" max="16384" width="9.140625" style="39"/>
  </cols>
  <sheetData>
    <row r="1" spans="1:38" x14ac:dyDescent="0.25">
      <c r="Q1" s="195"/>
      <c r="R1" s="195"/>
      <c r="S1" s="195"/>
      <c r="T1" s="195"/>
      <c r="U1" s="195"/>
    </row>
    <row r="2" spans="1:38" ht="32.25" customHeight="1" x14ac:dyDescent="0.3">
      <c r="D2" s="99" t="s">
        <v>110</v>
      </c>
      <c r="E2" s="99"/>
      <c r="F2" s="99"/>
      <c r="M2" s="8"/>
      <c r="N2" s="8"/>
      <c r="O2" s="8"/>
      <c r="P2" s="8"/>
      <c r="Q2" s="22"/>
      <c r="R2" s="22"/>
      <c r="S2" s="195"/>
      <c r="T2" s="195"/>
      <c r="U2" s="195"/>
    </row>
    <row r="3" spans="1:38" ht="41.45" customHeight="1" thickBot="1" x14ac:dyDescent="0.5">
      <c r="D3" s="211" t="s">
        <v>221</v>
      </c>
      <c r="E3" s="211"/>
      <c r="F3" s="211"/>
      <c r="G3" s="211"/>
      <c r="H3" s="211"/>
      <c r="I3" s="211"/>
      <c r="J3" s="198"/>
      <c r="K3" s="198"/>
      <c r="M3" s="8"/>
      <c r="N3" s="8"/>
      <c r="O3" s="8"/>
      <c r="P3" s="8"/>
      <c r="Q3" s="22"/>
      <c r="R3" s="22"/>
      <c r="S3" s="195"/>
      <c r="T3" s="195"/>
      <c r="U3" s="195"/>
    </row>
    <row r="4" spans="1:38" ht="24" customHeight="1" thickTop="1" x14ac:dyDescent="0.45">
      <c r="B4" s="49"/>
      <c r="E4" s="647"/>
      <c r="F4" s="647"/>
      <c r="G4" s="647"/>
      <c r="H4" s="647"/>
      <c r="I4" s="647"/>
      <c r="M4" s="8"/>
      <c r="N4" s="8"/>
      <c r="O4" s="8"/>
      <c r="P4" s="8"/>
      <c r="Q4" s="22"/>
      <c r="R4" s="22"/>
      <c r="S4" s="195"/>
      <c r="T4" s="195"/>
      <c r="U4" s="195"/>
    </row>
    <row r="5" spans="1:38" ht="24" customHeight="1" x14ac:dyDescent="0.3">
      <c r="B5" s="49"/>
      <c r="E5" s="952" t="s">
        <v>222</v>
      </c>
      <c r="F5" s="1142" t="str">
        <f>'Water-Step 2'!H5</f>
        <v>Recogida y tratamiento de aguas residuales</v>
      </c>
      <c r="G5" s="1142"/>
      <c r="H5" s="954"/>
      <c r="I5" s="954"/>
      <c r="J5" s="954"/>
      <c r="M5" s="8"/>
      <c r="N5" s="8"/>
      <c r="O5" s="8"/>
      <c r="P5" s="963"/>
      <c r="Q5" s="963"/>
      <c r="R5" s="963"/>
      <c r="S5" s="964"/>
      <c r="T5" s="964"/>
      <c r="U5" s="964"/>
      <c r="V5" s="964"/>
      <c r="W5" s="964"/>
      <c r="X5" s="964"/>
      <c r="Y5" s="964"/>
      <c r="Z5" s="964"/>
      <c r="AA5" s="964"/>
      <c r="AB5" s="964"/>
      <c r="AC5" s="964"/>
      <c r="AD5" s="964"/>
      <c r="AE5" s="964"/>
      <c r="AF5" s="964"/>
      <c r="AG5" s="964"/>
      <c r="AH5" s="964"/>
      <c r="AI5" s="964"/>
      <c r="AJ5" s="964"/>
      <c r="AK5" s="964"/>
      <c r="AL5" s="964"/>
    </row>
    <row r="6" spans="1:38" ht="24" customHeight="1" x14ac:dyDescent="0.3">
      <c r="B6" s="49"/>
      <c r="E6" s="953"/>
      <c r="F6" s="953"/>
      <c r="G6" s="953"/>
      <c r="H6" s="953"/>
      <c r="I6" s="953"/>
      <c r="J6" s="953"/>
      <c r="M6" s="8"/>
      <c r="N6" s="8"/>
      <c r="O6" s="8"/>
      <c r="P6" s="963"/>
      <c r="Q6" s="963"/>
      <c r="R6" s="963"/>
      <c r="S6" s="964"/>
      <c r="T6" s="964"/>
      <c r="U6" s="964"/>
      <c r="V6" s="964"/>
      <c r="W6" s="964"/>
      <c r="X6" s="964"/>
      <c r="Y6" s="964"/>
      <c r="Z6" s="964"/>
      <c r="AA6" s="964"/>
      <c r="AB6" s="964"/>
      <c r="AC6" s="964"/>
      <c r="AD6" s="964"/>
      <c r="AE6" s="964"/>
      <c r="AF6" s="964"/>
      <c r="AG6" s="964"/>
      <c r="AH6" s="964"/>
      <c r="AI6" s="964"/>
      <c r="AJ6" s="964"/>
      <c r="AK6" s="964"/>
      <c r="AL6" s="964"/>
    </row>
    <row r="7" spans="1:38" ht="17.45" customHeight="1" x14ac:dyDescent="0.3">
      <c r="A7" s="49"/>
      <c r="B7" s="103"/>
      <c r="C7" s="50"/>
      <c r="D7" s="212"/>
      <c r="E7" s="1140" t="s">
        <v>200</v>
      </c>
      <c r="F7" s="1140"/>
      <c r="G7" s="1140"/>
      <c r="H7" s="1140"/>
      <c r="I7" s="1140"/>
      <c r="J7" s="1141" t="s">
        <v>203</v>
      </c>
      <c r="K7" s="1141"/>
      <c r="L7" s="488"/>
      <c r="P7" s="964"/>
      <c r="Q7" s="963"/>
      <c r="R7" s="963"/>
      <c r="S7" s="964"/>
      <c r="T7" s="964"/>
      <c r="U7" s="964"/>
      <c r="V7" s="964"/>
      <c r="W7" s="964"/>
      <c r="X7" s="964"/>
      <c r="Y7" s="964"/>
      <c r="Z7" s="964"/>
      <c r="AA7" s="964"/>
      <c r="AB7" s="964"/>
      <c r="AC7" s="964"/>
      <c r="AD7" s="964"/>
      <c r="AE7" s="964"/>
      <c r="AF7" s="964"/>
      <c r="AG7" s="964"/>
      <c r="AH7" s="964"/>
      <c r="AI7" s="964"/>
      <c r="AJ7" s="964"/>
      <c r="AK7" s="964"/>
      <c r="AL7" s="964"/>
    </row>
    <row r="8" spans="1:38" ht="19.5" customHeight="1" x14ac:dyDescent="0.3">
      <c r="A8" s="213"/>
      <c r="B8" s="103"/>
      <c r="C8" s="50"/>
      <c r="D8" s="233" t="s">
        <v>223</v>
      </c>
      <c r="E8" s="1140"/>
      <c r="F8" s="1140"/>
      <c r="G8" s="1140"/>
      <c r="H8" s="1140"/>
      <c r="I8" s="1140"/>
      <c r="J8" s="1141"/>
      <c r="K8" s="1141"/>
      <c r="L8" s="488"/>
      <c r="P8" s="964"/>
      <c r="Q8" s="963"/>
      <c r="R8" s="963"/>
      <c r="S8" s="964"/>
      <c r="T8" s="964"/>
      <c r="U8" s="964"/>
      <c r="V8" s="964"/>
      <c r="W8" s="964"/>
      <c r="X8" s="964"/>
      <c r="Y8" s="964"/>
      <c r="Z8" s="964"/>
      <c r="AA8" s="964"/>
      <c r="AB8" s="964"/>
      <c r="AC8" s="964"/>
      <c r="AD8" s="964"/>
      <c r="AE8" s="964"/>
      <c r="AF8" s="964"/>
      <c r="AG8" s="964"/>
      <c r="AH8" s="964"/>
      <c r="AI8" s="964"/>
      <c r="AJ8" s="964"/>
      <c r="AK8" s="964"/>
      <c r="AL8" s="964"/>
    </row>
    <row r="9" spans="1:38" ht="6.75" customHeight="1" x14ac:dyDescent="0.45">
      <c r="A9" s="49"/>
      <c r="B9" s="103"/>
      <c r="C9" s="50"/>
      <c r="D9" s="233"/>
      <c r="E9" s="234"/>
      <c r="F9" s="234"/>
      <c r="G9" s="234"/>
      <c r="H9" s="234"/>
      <c r="I9" s="234"/>
      <c r="J9" s="8"/>
      <c r="K9" s="403"/>
      <c r="L9" s="480"/>
      <c r="M9" s="8"/>
      <c r="N9" s="8"/>
      <c r="O9" s="8"/>
      <c r="P9" s="963"/>
      <c r="Q9" s="963"/>
      <c r="R9" s="963"/>
      <c r="S9" s="964"/>
      <c r="T9" s="964"/>
      <c r="U9" s="964"/>
      <c r="V9" s="964"/>
      <c r="W9" s="964"/>
      <c r="X9" s="964"/>
      <c r="Y9" s="964"/>
      <c r="Z9" s="964"/>
      <c r="AA9" s="964"/>
      <c r="AB9" s="964"/>
      <c r="AC9" s="964"/>
      <c r="AD9" s="964"/>
      <c r="AE9" s="964"/>
      <c r="AF9" s="964"/>
      <c r="AG9" s="964"/>
      <c r="AH9" s="964"/>
      <c r="AI9" s="964"/>
      <c r="AJ9" s="964"/>
      <c r="AK9" s="964"/>
      <c r="AL9" s="964"/>
    </row>
    <row r="10" spans="1:38" ht="81.75" customHeight="1" x14ac:dyDescent="0.25">
      <c r="A10" s="1105"/>
      <c r="B10" s="214"/>
      <c r="D10" s="411" t="s">
        <v>224</v>
      </c>
      <c r="E10" s="413" t="str" cm="1">
        <f t="array" ref="E10:I10">TRANSPOSE('Water-Step 3'!C12:C16)</f>
        <v>Redes de alcantarillado y estaciones de bombeo</v>
      </c>
      <c r="F10" s="413" t="str">
        <v>Plantas y procesos de tratamiento de aguas residuales</v>
      </c>
      <c r="G10" s="413" t="str">
        <v>Cuenca fluvial receptora</v>
      </c>
      <c r="H10" s="413" t="str">
        <v>Reutilización del efluente tratado para riego/recarga de acuíferos</v>
      </c>
      <c r="I10" s="413" t="str">
        <v>Terrenos para esparcir lodos de depuradora</v>
      </c>
      <c r="J10" s="383" t="str" cm="1">
        <f t="array" ref="J10:K10">TRANSPOSE('Water-Step 3'!C17:C18)</f>
        <v>Suministro de energía</v>
      </c>
      <c r="K10" s="383" t="str">
        <v>Conexiones por carretera</v>
      </c>
      <c r="L10" s="473"/>
      <c r="M10" s="365"/>
      <c r="N10" s="365"/>
      <c r="O10" s="365"/>
      <c r="P10" s="965"/>
      <c r="Q10" s="963"/>
      <c r="R10" s="963"/>
      <c r="S10" s="963"/>
      <c r="T10" s="963"/>
      <c r="U10" s="963"/>
      <c r="V10" s="964"/>
      <c r="W10" s="964"/>
      <c r="X10" s="964"/>
      <c r="Y10" s="964"/>
      <c r="Z10" s="964"/>
      <c r="AA10" s="964"/>
      <c r="AB10" s="964"/>
      <c r="AC10" s="964"/>
      <c r="AD10" s="964"/>
      <c r="AE10" s="964"/>
      <c r="AF10" s="964"/>
      <c r="AG10" s="964"/>
      <c r="AH10" s="964"/>
      <c r="AI10" s="964"/>
      <c r="AJ10" s="964"/>
      <c r="AK10" s="964"/>
      <c r="AL10" s="964"/>
    </row>
    <row r="11" spans="1:38" ht="48.95" customHeight="1" x14ac:dyDescent="0.25">
      <c r="A11" s="1105"/>
      <c r="B11" s="214"/>
      <c r="D11" s="478" t="s">
        <v>225</v>
      </c>
      <c r="E11" s="478"/>
      <c r="F11" s="478"/>
      <c r="G11" s="478"/>
      <c r="H11" s="478"/>
      <c r="I11" s="478"/>
      <c r="J11" s="478"/>
      <c r="K11" s="478"/>
      <c r="L11" s="473"/>
      <c r="M11" s="368"/>
      <c r="O11" s="365"/>
      <c r="P11" s="965"/>
      <c r="Q11" s="963"/>
      <c r="R11" s="963"/>
      <c r="S11" s="963"/>
      <c r="T11" s="963"/>
      <c r="U11" s="963"/>
      <c r="V11" s="964"/>
      <c r="W11" s="964"/>
      <c r="X11" s="964"/>
      <c r="Y11" s="964"/>
      <c r="Z11" s="964"/>
      <c r="AA11" s="964"/>
      <c r="AB11" s="964"/>
      <c r="AC11" s="964"/>
      <c r="AD11" s="964"/>
      <c r="AE11" s="964"/>
      <c r="AF11" s="964"/>
      <c r="AG11" s="964"/>
      <c r="AH11" s="964"/>
      <c r="AI11" s="964"/>
      <c r="AJ11" s="964"/>
      <c r="AK11" s="964"/>
      <c r="AL11" s="964"/>
    </row>
    <row r="12" spans="1:38" ht="48.75" customHeight="1" x14ac:dyDescent="0.25">
      <c r="A12" s="1105"/>
      <c r="B12" s="215"/>
      <c r="C12" s="216" t="s">
        <v>226</v>
      </c>
      <c r="D12" s="404" t="s">
        <v>227</v>
      </c>
      <c r="E12" s="412" t="e" cm="1">
        <f t="array" ref="E12:I12">TRANSPOSE('Water-Step 3'!G12:G16)</f>
        <v>#DIV/0!</v>
      </c>
      <c r="F12" s="412" t="e">
        <v>#DIV/0!</v>
      </c>
      <c r="G12" s="412" t="e">
        <v>#DIV/0!</v>
      </c>
      <c r="H12" s="412" t="e">
        <v>#DIV/0!</v>
      </c>
      <c r="I12" s="412" t="e">
        <v>#DIV/0!</v>
      </c>
      <c r="J12" s="236" t="e" cm="1">
        <f t="array" ref="J12:K12">TRANSPOSE('Water-Step 3'!G17:G18)</f>
        <v>#DIV/0!</v>
      </c>
      <c r="K12" s="236" t="e">
        <v>#DIV/0!</v>
      </c>
      <c r="L12" s="368"/>
      <c r="M12" s="368"/>
      <c r="O12" s="368"/>
      <c r="P12" s="965"/>
      <c r="Q12" s="963"/>
      <c r="R12" s="963"/>
      <c r="S12" s="963"/>
      <c r="T12" s="963"/>
      <c r="U12" s="963"/>
      <c r="V12" s="964"/>
      <c r="W12" s="964"/>
      <c r="X12" s="964"/>
      <c r="Y12" s="964"/>
      <c r="Z12" s="964"/>
      <c r="AA12" s="964"/>
      <c r="AB12" s="964"/>
      <c r="AC12" s="964"/>
      <c r="AD12" s="964"/>
      <c r="AE12" s="964"/>
      <c r="AF12" s="964"/>
      <c r="AG12" s="964"/>
      <c r="AH12" s="964"/>
      <c r="AI12" s="964"/>
      <c r="AJ12" s="964"/>
      <c r="AK12" s="964"/>
      <c r="AL12" s="964"/>
    </row>
    <row r="13" spans="1:38" ht="48.75" customHeight="1" x14ac:dyDescent="0.25">
      <c r="A13" s="1105"/>
      <c r="B13" s="215"/>
      <c r="C13" s="216" t="s">
        <v>228</v>
      </c>
      <c r="D13" s="404" t="s">
        <v>229</v>
      </c>
      <c r="E13" s="412" t="e" cm="1">
        <f t="array" ref="E13:I13">TRANSPOSE('Water-Step 3'!Q12:Q16)</f>
        <v>#DIV/0!</v>
      </c>
      <c r="F13" s="412" t="e">
        <v>#DIV/0!</v>
      </c>
      <c r="G13" s="412" t="e">
        <v>#DIV/0!</v>
      </c>
      <c r="H13" s="412" t="e">
        <v>#DIV/0!</v>
      </c>
      <c r="I13" s="412" t="e">
        <v>#DIV/0!</v>
      </c>
      <c r="J13" s="236" t="e" cm="1">
        <f t="array" ref="J13:K13">TRANSPOSE('Water-Step 3'!Q17:Q18)</f>
        <v>#DIV/0!</v>
      </c>
      <c r="K13" s="236" t="e">
        <v>#DIV/0!</v>
      </c>
      <c r="L13" s="368"/>
      <c r="M13" s="368"/>
      <c r="N13" s="368"/>
      <c r="O13" s="368"/>
      <c r="P13" s="965"/>
      <c r="Q13" s="963"/>
      <c r="R13" s="963"/>
      <c r="S13" s="963"/>
      <c r="T13" s="963"/>
      <c r="U13" s="963"/>
      <c r="V13" s="964"/>
      <c r="W13" s="964"/>
      <c r="X13" s="964"/>
      <c r="Y13" s="964"/>
      <c r="Z13" s="964"/>
      <c r="AA13" s="964"/>
      <c r="AB13" s="964"/>
      <c r="AC13" s="964"/>
      <c r="AD13" s="964"/>
      <c r="AE13" s="964"/>
      <c r="AF13" s="964"/>
      <c r="AG13" s="964"/>
      <c r="AH13" s="964"/>
      <c r="AI13" s="964"/>
      <c r="AJ13" s="964"/>
      <c r="AK13" s="964"/>
      <c r="AL13" s="964"/>
    </row>
    <row r="14" spans="1:38" ht="48.75" customHeight="1" thickBot="1" x14ac:dyDescent="0.3">
      <c r="A14" s="1105"/>
      <c r="B14" s="215"/>
      <c r="C14" s="216" t="s">
        <v>230</v>
      </c>
      <c r="D14" s="404" t="s">
        <v>231</v>
      </c>
      <c r="E14" s="412" t="e" cm="1">
        <f t="array" ref="E14:I14">TRANSPOSE('Water-Step 3'!V12:V16)</f>
        <v>#DIV/0!</v>
      </c>
      <c r="F14" s="412" t="e">
        <v>#DIV/0!</v>
      </c>
      <c r="G14" s="412" t="e">
        <v>#DIV/0!</v>
      </c>
      <c r="H14" s="412" t="str">
        <v>N/A</v>
      </c>
      <c r="I14" s="412" t="e">
        <v>#DIV/0!</v>
      </c>
      <c r="J14" s="236" t="str" cm="1">
        <f t="array" ref="J14:K14">TRANSPOSE('Water-Step 3'!V17:V18)</f>
        <v>N/A</v>
      </c>
      <c r="K14" s="236" t="str">
        <v>N/A</v>
      </c>
      <c r="L14" s="368"/>
      <c r="M14" s="368"/>
      <c r="N14" s="368"/>
      <c r="O14" s="368"/>
      <c r="P14" s="965"/>
      <c r="Q14" s="963"/>
      <c r="R14" s="963"/>
      <c r="S14" s="963"/>
      <c r="T14" s="963"/>
      <c r="U14" s="963"/>
      <c r="V14" s="964"/>
      <c r="W14" s="964"/>
      <c r="X14" s="964"/>
      <c r="Y14" s="964"/>
      <c r="Z14" s="964"/>
      <c r="AA14" s="964"/>
      <c r="AB14" s="964"/>
      <c r="AC14" s="964"/>
      <c r="AD14" s="964"/>
      <c r="AE14" s="964"/>
      <c r="AF14" s="964"/>
      <c r="AG14" s="964"/>
      <c r="AH14" s="964"/>
      <c r="AI14" s="964"/>
      <c r="AJ14" s="964"/>
      <c r="AK14" s="964"/>
      <c r="AL14" s="964"/>
    </row>
    <row r="15" spans="1:38" ht="43.5" customHeight="1" x14ac:dyDescent="0.25">
      <c r="A15" s="1105"/>
      <c r="B15" s="217"/>
      <c r="C15" s="88" t="s">
        <v>232</v>
      </c>
      <c r="D15" s="235" t="s">
        <v>233</v>
      </c>
      <c r="E15" s="235"/>
      <c r="F15" s="235"/>
      <c r="G15" s="235"/>
      <c r="H15" s="235"/>
      <c r="I15" s="235"/>
      <c r="J15" s="237"/>
      <c r="K15" s="237"/>
      <c r="L15" s="8"/>
      <c r="M15" s="8"/>
      <c r="N15" s="8"/>
      <c r="O15" s="8"/>
      <c r="P15" s="964"/>
      <c r="Q15" s="963"/>
      <c r="R15" s="963"/>
      <c r="S15" s="963"/>
      <c r="T15" s="963"/>
      <c r="U15" s="963"/>
      <c r="V15" s="964"/>
      <c r="W15" s="964"/>
      <c r="X15" s="964"/>
      <c r="Y15" s="964"/>
      <c r="Z15" s="964"/>
      <c r="AA15" s="964"/>
      <c r="AB15" s="964"/>
      <c r="AC15" s="964"/>
      <c r="AD15" s="964"/>
      <c r="AE15" s="964"/>
      <c r="AF15" s="964"/>
      <c r="AG15" s="964"/>
      <c r="AH15" s="964"/>
      <c r="AI15" s="964"/>
      <c r="AJ15" s="964"/>
      <c r="AK15" s="964"/>
      <c r="AL15" s="964"/>
    </row>
    <row r="16" spans="1:38" ht="23.45" customHeight="1" x14ac:dyDescent="0.25">
      <c r="A16" s="1157"/>
      <c r="C16" s="88"/>
      <c r="D16" s="428" t="s">
        <v>234</v>
      </c>
      <c r="E16" s="429"/>
      <c r="F16" s="429"/>
      <c r="G16" s="429"/>
      <c r="H16" s="429"/>
      <c r="I16" s="429"/>
      <c r="J16" s="430"/>
      <c r="K16" s="430"/>
      <c r="P16" s="964"/>
      <c r="Q16" s="963"/>
      <c r="R16" s="963"/>
      <c r="S16" s="963"/>
      <c r="T16" s="963"/>
      <c r="U16" s="963"/>
      <c r="V16" s="964"/>
      <c r="W16" s="964"/>
      <c r="X16" s="964"/>
      <c r="Y16" s="964"/>
      <c r="Z16" s="964"/>
      <c r="AA16" s="964"/>
      <c r="AB16" s="964"/>
      <c r="AC16" s="964"/>
      <c r="AD16" s="964"/>
      <c r="AE16" s="964"/>
      <c r="AF16" s="964"/>
      <c r="AG16" s="964"/>
      <c r="AH16" s="964"/>
      <c r="AI16" s="964"/>
      <c r="AJ16" s="964"/>
      <c r="AK16" s="964"/>
      <c r="AL16" s="964"/>
    </row>
    <row r="17" spans="1:38" ht="30" customHeight="1" x14ac:dyDescent="0.25">
      <c r="A17" s="1106"/>
      <c r="B17" s="218"/>
      <c r="D17" s="999" t="s">
        <v>235</v>
      </c>
      <c r="E17" s="416"/>
      <c r="F17" s="417"/>
      <c r="G17" s="417"/>
      <c r="H17" s="417"/>
      <c r="I17" s="417"/>
      <c r="J17" s="418"/>
      <c r="K17" s="418"/>
      <c r="L17" s="481"/>
      <c r="M17" s="481"/>
      <c r="N17" s="481"/>
      <c r="O17" s="481"/>
      <c r="P17" s="964"/>
      <c r="Q17" s="963"/>
      <c r="R17" s="963"/>
      <c r="S17" s="963"/>
      <c r="T17" s="963"/>
      <c r="U17" s="963"/>
      <c r="V17" s="964"/>
      <c r="W17" s="964"/>
      <c r="X17" s="964"/>
      <c r="Y17" s="964"/>
      <c r="Z17" s="964"/>
      <c r="AA17" s="964"/>
      <c r="AB17" s="964"/>
      <c r="AC17" s="964"/>
      <c r="AD17" s="964"/>
      <c r="AE17" s="964"/>
      <c r="AF17" s="964"/>
      <c r="AG17" s="964"/>
      <c r="AH17" s="964"/>
      <c r="AI17" s="964"/>
      <c r="AJ17" s="964"/>
      <c r="AK17" s="964"/>
      <c r="AL17" s="964"/>
    </row>
    <row r="18" spans="1:38" ht="30" customHeight="1" x14ac:dyDescent="0.25">
      <c r="A18" s="1106"/>
      <c r="B18" s="215"/>
      <c r="D18" s="999" t="s">
        <v>235</v>
      </c>
      <c r="E18" s="419"/>
      <c r="F18" s="420"/>
      <c r="G18" s="420"/>
      <c r="H18" s="420"/>
      <c r="I18" s="420"/>
      <c r="J18" s="421"/>
      <c r="K18" s="421"/>
      <c r="L18" s="481"/>
      <c r="M18" s="481"/>
      <c r="N18" s="481"/>
      <c r="O18" s="481"/>
      <c r="P18" s="964"/>
      <c r="Q18" s="963"/>
      <c r="R18" s="963"/>
      <c r="S18" s="963"/>
      <c r="T18" s="963"/>
      <c r="U18" s="963"/>
      <c r="V18" s="964"/>
      <c r="W18" s="964"/>
      <c r="X18" s="964"/>
      <c r="Y18" s="964"/>
      <c r="Z18" s="964"/>
      <c r="AA18" s="964"/>
      <c r="AB18" s="964"/>
      <c r="AC18" s="964"/>
      <c r="AD18" s="964"/>
      <c r="AE18" s="964"/>
      <c r="AF18" s="964"/>
      <c r="AG18" s="964"/>
      <c r="AH18" s="964"/>
      <c r="AI18" s="964"/>
      <c r="AJ18" s="964"/>
      <c r="AK18" s="964"/>
      <c r="AL18" s="964"/>
    </row>
    <row r="19" spans="1:38" ht="30" customHeight="1" x14ac:dyDescent="0.25">
      <c r="A19" s="1106"/>
      <c r="B19" s="219"/>
      <c r="D19" s="999" t="s">
        <v>235</v>
      </c>
      <c r="E19" s="419"/>
      <c r="F19" s="420"/>
      <c r="G19" s="420"/>
      <c r="H19" s="420"/>
      <c r="I19" s="420"/>
      <c r="J19" s="421"/>
      <c r="K19" s="421"/>
      <c r="L19" s="481"/>
      <c r="M19" s="481"/>
      <c r="N19" s="481"/>
      <c r="O19" s="925"/>
      <c r="P19" s="966"/>
      <c r="Q19" s="966"/>
      <c r="R19" s="966"/>
      <c r="S19" s="966"/>
      <c r="T19" s="966"/>
      <c r="U19" s="966"/>
      <c r="V19" s="966"/>
      <c r="W19" s="966"/>
      <c r="X19" s="966"/>
      <c r="Y19" s="964"/>
      <c r="Z19" s="964"/>
      <c r="AA19" s="964"/>
      <c r="AB19" s="964"/>
      <c r="AC19" s="964"/>
      <c r="AD19" s="964"/>
      <c r="AE19" s="964"/>
      <c r="AF19" s="964"/>
      <c r="AG19" s="964"/>
      <c r="AH19" s="964"/>
      <c r="AI19" s="964"/>
      <c r="AJ19" s="964"/>
      <c r="AK19" s="964"/>
      <c r="AL19" s="964"/>
    </row>
    <row r="20" spans="1:38" ht="30" customHeight="1" x14ac:dyDescent="0.25">
      <c r="A20" s="1106"/>
      <c r="B20" s="219"/>
      <c r="D20" s="999" t="s">
        <v>235</v>
      </c>
      <c r="E20" s="419"/>
      <c r="F20" s="420"/>
      <c r="G20" s="420"/>
      <c r="H20" s="420"/>
      <c r="I20" s="420"/>
      <c r="J20" s="421"/>
      <c r="K20" s="421"/>
      <c r="L20" s="481"/>
      <c r="M20" s="481"/>
      <c r="N20" s="481"/>
      <c r="O20" s="925"/>
      <c r="P20" s="966"/>
      <c r="Q20" s="966"/>
      <c r="R20" s="966"/>
      <c r="S20" s="966"/>
      <c r="T20" s="966"/>
      <c r="U20" s="966"/>
      <c r="V20" s="966"/>
      <c r="W20" s="966"/>
      <c r="X20" s="966"/>
      <c r="Y20" s="964"/>
      <c r="Z20" s="964"/>
      <c r="AA20" s="964"/>
      <c r="AB20" s="964"/>
      <c r="AC20" s="964"/>
      <c r="AD20" s="964"/>
      <c r="AE20" s="964"/>
      <c r="AF20" s="964"/>
      <c r="AG20" s="964"/>
      <c r="AH20" s="964"/>
      <c r="AI20" s="964"/>
      <c r="AJ20" s="964"/>
      <c r="AK20" s="964"/>
      <c r="AL20" s="964"/>
    </row>
    <row r="21" spans="1:38" ht="30" customHeight="1" x14ac:dyDescent="0.25">
      <c r="A21" s="1106"/>
      <c r="B21" s="219"/>
      <c r="D21" s="999" t="s">
        <v>235</v>
      </c>
      <c r="E21" s="419"/>
      <c r="F21" s="420"/>
      <c r="G21" s="420"/>
      <c r="H21" s="420"/>
      <c r="I21" s="420"/>
      <c r="J21" s="421"/>
      <c r="K21" s="421"/>
      <c r="L21" s="481"/>
      <c r="M21" s="481"/>
      <c r="N21" s="481"/>
      <c r="O21" s="925"/>
      <c r="P21" s="966"/>
      <c r="Q21" s="915"/>
      <c r="R21" s="915"/>
      <c r="S21" s="915"/>
      <c r="T21" s="915"/>
      <c r="U21" s="915"/>
      <c r="V21" s="915"/>
      <c r="W21" s="915"/>
      <c r="X21" s="915"/>
      <c r="Y21" s="195"/>
      <c r="Z21" s="195"/>
      <c r="AA21" s="195"/>
      <c r="AB21" s="964"/>
      <c r="AC21" s="964"/>
      <c r="AD21" s="964"/>
      <c r="AE21" s="964"/>
      <c r="AF21" s="964"/>
      <c r="AG21" s="964"/>
      <c r="AH21" s="964"/>
      <c r="AI21" s="964"/>
      <c r="AJ21" s="964"/>
      <c r="AK21" s="964"/>
      <c r="AL21" s="964"/>
    </row>
    <row r="22" spans="1:38" ht="30" customHeight="1" x14ac:dyDescent="0.25">
      <c r="A22" s="1106"/>
      <c r="B22" s="219"/>
      <c r="D22" s="999" t="s">
        <v>235</v>
      </c>
      <c r="E22" s="419"/>
      <c r="F22" s="420"/>
      <c r="G22" s="420"/>
      <c r="H22" s="420"/>
      <c r="I22" s="420"/>
      <c r="J22" s="421"/>
      <c r="K22" s="421"/>
      <c r="L22" s="481"/>
      <c r="M22" s="481"/>
      <c r="N22" s="481"/>
      <c r="O22" s="925"/>
      <c r="P22" s="1002"/>
      <c r="Q22" s="1002"/>
      <c r="R22" s="1002"/>
      <c r="S22" s="1002"/>
      <c r="T22" s="1002"/>
      <c r="U22" s="1002"/>
      <c r="V22" s="1002"/>
      <c r="W22" s="915"/>
      <c r="X22" s="915"/>
      <c r="Y22" s="195"/>
      <c r="Z22" s="195"/>
      <c r="AA22" s="195"/>
      <c r="AB22" s="964"/>
      <c r="AC22" s="964"/>
      <c r="AD22" s="964"/>
      <c r="AE22" s="964"/>
      <c r="AF22" s="964"/>
      <c r="AG22" s="964"/>
      <c r="AH22" s="964"/>
      <c r="AI22" s="964"/>
      <c r="AJ22" s="964"/>
      <c r="AK22" s="964"/>
      <c r="AL22" s="964"/>
    </row>
    <row r="23" spans="1:38" ht="33.6" customHeight="1" x14ac:dyDescent="0.25">
      <c r="A23" s="1106"/>
      <c r="B23" s="219"/>
      <c r="D23" s="999" t="s">
        <v>235</v>
      </c>
      <c r="E23" s="419"/>
      <c r="F23" s="420"/>
      <c r="G23" s="420"/>
      <c r="H23" s="420"/>
      <c r="I23" s="420"/>
      <c r="J23" s="421"/>
      <c r="K23" s="421"/>
      <c r="L23" s="481"/>
      <c r="M23" s="907"/>
      <c r="N23" s="481"/>
      <c r="O23" s="1023"/>
      <c r="P23" s="1002"/>
      <c r="Q23" s="1002"/>
      <c r="R23" s="1002"/>
      <c r="S23" s="1002"/>
      <c r="T23" s="1002"/>
      <c r="U23" s="1002"/>
      <c r="V23" s="1002"/>
      <c r="W23" s="915"/>
      <c r="X23" s="915"/>
      <c r="Y23" s="195"/>
      <c r="Z23" s="195"/>
      <c r="AA23" s="195"/>
      <c r="AB23" s="964"/>
      <c r="AC23" s="964"/>
      <c r="AD23" s="964"/>
      <c r="AE23" s="964"/>
      <c r="AF23" s="964"/>
      <c r="AG23" s="964"/>
      <c r="AH23" s="964"/>
      <c r="AI23" s="964"/>
      <c r="AJ23" s="964"/>
      <c r="AK23" s="964"/>
      <c r="AL23" s="964"/>
    </row>
    <row r="24" spans="1:38" ht="30" customHeight="1" x14ac:dyDescent="0.25">
      <c r="A24" s="1106"/>
      <c r="B24" s="219"/>
      <c r="D24" s="999" t="s">
        <v>235</v>
      </c>
      <c r="E24" s="419"/>
      <c r="F24" s="420"/>
      <c r="G24" s="420"/>
      <c r="H24" s="420"/>
      <c r="I24" s="420"/>
      <c r="J24" s="421"/>
      <c r="K24" s="421"/>
      <c r="L24" s="481"/>
      <c r="M24" s="499"/>
      <c r="N24" s="499"/>
      <c r="O24" s="1023"/>
      <c r="P24" s="915"/>
      <c r="Q24" s="915"/>
      <c r="R24" s="915"/>
      <c r="S24" s="915"/>
      <c r="T24" s="915"/>
      <c r="U24" s="915"/>
      <c r="V24" s="915"/>
      <c r="W24" s="915"/>
      <c r="X24" s="915"/>
      <c r="Y24" s="195"/>
      <c r="Z24" s="195"/>
      <c r="AA24" s="195"/>
      <c r="AB24" s="964"/>
      <c r="AC24" s="964"/>
      <c r="AD24" s="964"/>
      <c r="AE24" s="964"/>
      <c r="AF24" s="964"/>
      <c r="AG24" s="964"/>
      <c r="AH24" s="964"/>
      <c r="AI24" s="964"/>
      <c r="AJ24" s="964"/>
      <c r="AK24" s="964"/>
      <c r="AL24" s="964"/>
    </row>
    <row r="25" spans="1:38" ht="30" customHeight="1" x14ac:dyDescent="0.4">
      <c r="A25" s="1106"/>
      <c r="B25" s="219"/>
      <c r="D25" s="999" t="s">
        <v>235</v>
      </c>
      <c r="E25" s="419"/>
      <c r="F25" s="420"/>
      <c r="G25" s="420"/>
      <c r="H25" s="420"/>
      <c r="I25" s="420"/>
      <c r="J25" s="421"/>
      <c r="K25" s="421"/>
      <c r="L25" s="481"/>
      <c r="M25" s="933"/>
      <c r="N25" s="499"/>
      <c r="O25" s="1023"/>
      <c r="P25" s="915"/>
      <c r="Q25" s="915"/>
      <c r="R25" s="915"/>
      <c r="S25" s="915" t="s">
        <v>236</v>
      </c>
      <c r="T25" s="915"/>
      <c r="U25" s="915"/>
      <c r="V25" s="915"/>
      <c r="W25" s="915"/>
      <c r="X25" s="1002"/>
      <c r="Y25" s="195"/>
      <c r="Z25" s="195"/>
      <c r="AA25" s="195"/>
      <c r="AB25" s="964"/>
      <c r="AC25" s="964"/>
      <c r="AD25" s="964"/>
      <c r="AE25" s="964"/>
      <c r="AF25" s="964"/>
      <c r="AG25" s="964"/>
      <c r="AH25" s="964"/>
      <c r="AI25" s="964"/>
      <c r="AJ25" s="964"/>
      <c r="AK25" s="964"/>
      <c r="AL25" s="964"/>
    </row>
    <row r="26" spans="1:38" ht="24" customHeight="1" thickBot="1" x14ac:dyDescent="0.3">
      <c r="A26" s="1106"/>
      <c r="B26" s="219"/>
      <c r="D26" s="1000" t="s">
        <v>235</v>
      </c>
      <c r="E26" s="422"/>
      <c r="F26" s="423"/>
      <c r="G26" s="423"/>
      <c r="H26" s="423"/>
      <c r="I26" s="423"/>
      <c r="J26" s="424"/>
      <c r="K26" s="424"/>
      <c r="L26" s="481"/>
      <c r="M26" s="195"/>
      <c r="N26" s="499"/>
      <c r="O26" s="1023"/>
      <c r="P26" s="932"/>
      <c r="Q26" s="915"/>
      <c r="R26" s="915"/>
      <c r="S26" s="1029" t="s">
        <v>878</v>
      </c>
      <c r="T26" s="195"/>
      <c r="U26" s="931" t="s">
        <v>879</v>
      </c>
      <c r="V26" s="915"/>
      <c r="W26" s="915"/>
      <c r="X26" s="1002"/>
      <c r="Y26" s="195"/>
      <c r="Z26" s="195"/>
      <c r="AA26" s="195"/>
      <c r="AB26" s="964"/>
      <c r="AC26" s="964"/>
      <c r="AD26" s="964"/>
      <c r="AE26" s="964"/>
      <c r="AF26" s="964"/>
      <c r="AG26" s="964"/>
      <c r="AH26" s="964"/>
      <c r="AI26" s="964"/>
      <c r="AJ26" s="964"/>
      <c r="AK26" s="964"/>
      <c r="AL26" s="964"/>
    </row>
    <row r="27" spans="1:38" ht="33.6" customHeight="1" x14ac:dyDescent="0.25">
      <c r="A27" s="1106"/>
      <c r="B27" s="218"/>
      <c r="C27" s="60" t="s">
        <v>237</v>
      </c>
      <c r="D27" s="220" t="s">
        <v>238</v>
      </c>
      <c r="E27" s="1149"/>
      <c r="F27" s="1149"/>
      <c r="G27" s="1149"/>
      <c r="H27" s="1149"/>
      <c r="I27" s="1149"/>
      <c r="J27" s="1149"/>
      <c r="K27" s="1149"/>
      <c r="L27" s="122"/>
      <c r="M27" s="934"/>
      <c r="N27" s="907"/>
      <c r="O27" s="1024"/>
      <c r="P27" s="1030"/>
      <c r="Q27" s="915"/>
      <c r="R27" s="195"/>
      <c r="S27" s="931" t="str" cm="1">
        <f t="array" ref="S27">IF(MAX(R28:R30)=0,"N/A",INDEX(Q28:Q30,S28,1))</f>
        <v>N/A</v>
      </c>
      <c r="T27" s="195"/>
      <c r="U27" s="931" t="str" cm="1">
        <f t="array" ref="U27">IF(MAX(T28:T30)=0,"N/A",INDEX(Q28:Q30,U28,1))</f>
        <v>N/A</v>
      </c>
      <c r="V27" s="915"/>
      <c r="W27" s="915"/>
      <c r="X27" s="1002"/>
      <c r="Y27" s="195"/>
      <c r="Z27" s="195"/>
      <c r="AA27" s="195"/>
      <c r="AB27" s="964"/>
      <c r="AC27" s="964"/>
      <c r="AD27" s="964"/>
      <c r="AE27" s="964"/>
      <c r="AF27" s="964"/>
      <c r="AG27" s="964"/>
      <c r="AH27" s="964"/>
      <c r="AI27" s="964"/>
      <c r="AJ27" s="964"/>
      <c r="AK27" s="964"/>
      <c r="AL27" s="964"/>
    </row>
    <row r="28" spans="1:38" ht="30.75" customHeight="1" thickBot="1" x14ac:dyDescent="0.3">
      <c r="A28" s="1106"/>
      <c r="B28" s="218"/>
      <c r="C28" s="60"/>
      <c r="D28" s="427" t="s">
        <v>240</v>
      </c>
      <c r="E28" s="1150"/>
      <c r="F28" s="1150"/>
      <c r="G28" s="1150"/>
      <c r="H28" s="1150"/>
      <c r="I28" s="1150"/>
      <c r="J28" s="1150"/>
      <c r="K28" s="1150"/>
      <c r="L28" s="122"/>
      <c r="M28" s="935"/>
      <c r="N28" s="907"/>
      <c r="O28" s="1024"/>
      <c r="P28" s="1030"/>
      <c r="Q28" s="916" t="s">
        <v>239</v>
      </c>
      <c r="R28" s="916">
        <f>COUNTIF(E29:I29,Q28)</f>
        <v>0</v>
      </c>
      <c r="S28" s="932">
        <f>MATCH(MAX(R28:R30),R28:R30,0)</f>
        <v>1</v>
      </c>
      <c r="T28" s="916">
        <f>COUNTIF(J29:K29,Q28)</f>
        <v>0</v>
      </c>
      <c r="U28" s="932">
        <f>MATCH(MAX(T28:T30),T28:T30,0)</f>
        <v>1</v>
      </c>
      <c r="V28" s="915"/>
      <c r="W28" s="915"/>
      <c r="X28" s="1002"/>
      <c r="Y28" s="195"/>
      <c r="Z28" s="195"/>
      <c r="AA28" s="195"/>
      <c r="AB28" s="964"/>
      <c r="AC28" s="964"/>
      <c r="AD28" s="964"/>
      <c r="AE28" s="964"/>
      <c r="AF28" s="964"/>
      <c r="AG28" s="964"/>
      <c r="AH28" s="964"/>
      <c r="AI28" s="964"/>
      <c r="AJ28" s="964"/>
      <c r="AK28" s="964"/>
      <c r="AL28" s="964"/>
    </row>
    <row r="29" spans="1:38" ht="43.5" customHeight="1" thickBot="1" x14ac:dyDescent="0.3">
      <c r="A29" s="1106"/>
      <c r="B29" s="221"/>
      <c r="C29" s="153" t="s">
        <v>241</v>
      </c>
      <c r="D29" s="238" t="s">
        <v>242</v>
      </c>
      <c r="E29" s="415" t="e">
        <f t="shared" ref="E29:K29" si="0">IF(E12="N/A","N/A",IF(E12=0,0,IF(E27=0,E12,IF(E27="Alto","Bajo",IF(E12="Alto","Medio","Bajo")))))</f>
        <v>#DIV/0!</v>
      </c>
      <c r="F29" s="415" t="e">
        <f t="shared" si="0"/>
        <v>#DIV/0!</v>
      </c>
      <c r="G29" s="415" t="e">
        <f t="shared" si="0"/>
        <v>#DIV/0!</v>
      </c>
      <c r="H29" s="415" t="e">
        <f t="shared" si="0"/>
        <v>#DIV/0!</v>
      </c>
      <c r="I29" s="415" t="e">
        <f t="shared" si="0"/>
        <v>#DIV/0!</v>
      </c>
      <c r="J29" s="415" t="e">
        <f t="shared" si="0"/>
        <v>#DIV/0!</v>
      </c>
      <c r="K29" s="415" t="e">
        <f t="shared" si="0"/>
        <v>#DIV/0!</v>
      </c>
      <c r="L29" s="482"/>
      <c r="M29" s="935"/>
      <c r="N29" s="907"/>
      <c r="O29" s="1024"/>
      <c r="P29" s="932"/>
      <c r="Q29" s="916" t="s">
        <v>243</v>
      </c>
      <c r="R29" s="916">
        <f>COUNTIF(E29:I29,Q29)</f>
        <v>0</v>
      </c>
      <c r="S29" s="932"/>
      <c r="T29" s="916">
        <f>COUNTIF(J29:K29,Q29)</f>
        <v>0</v>
      </c>
      <c r="U29" s="932"/>
      <c r="V29" s="915"/>
      <c r="W29" s="915"/>
      <c r="X29" s="1002"/>
      <c r="Y29" s="195"/>
      <c r="Z29" s="195"/>
      <c r="AA29" s="195"/>
      <c r="AB29" s="964"/>
      <c r="AC29" s="964"/>
      <c r="AD29" s="964"/>
      <c r="AE29" s="964"/>
      <c r="AF29" s="964"/>
      <c r="AG29" s="964"/>
      <c r="AH29" s="964"/>
      <c r="AI29" s="964"/>
      <c r="AJ29" s="964"/>
      <c r="AK29" s="964"/>
      <c r="AL29" s="964"/>
    </row>
    <row r="30" spans="1:38" ht="48" customHeight="1" thickBot="1" x14ac:dyDescent="0.3">
      <c r="A30" s="1106"/>
      <c r="B30" s="221"/>
      <c r="C30" s="153" t="s">
        <v>244</v>
      </c>
      <c r="D30" s="238" t="s">
        <v>245</v>
      </c>
      <c r="E30" s="415" t="e">
        <f t="shared" ref="E30:K30" si="1">IF(E13="N/A","N/A",IF(E13=0,0,IF(E27=0,E13,IF(E27="Alto","Bajo",IF(E13="Alto","Medio","Bajo")))))</f>
        <v>#DIV/0!</v>
      </c>
      <c r="F30" s="415" t="e">
        <f t="shared" si="1"/>
        <v>#DIV/0!</v>
      </c>
      <c r="G30" s="415" t="e">
        <f t="shared" si="1"/>
        <v>#DIV/0!</v>
      </c>
      <c r="H30" s="415" t="e">
        <f t="shared" si="1"/>
        <v>#DIV/0!</v>
      </c>
      <c r="I30" s="415" t="e">
        <f t="shared" si="1"/>
        <v>#DIV/0!</v>
      </c>
      <c r="J30" s="415" t="e">
        <f t="shared" si="1"/>
        <v>#DIV/0!</v>
      </c>
      <c r="K30" s="415" t="e">
        <f t="shared" si="1"/>
        <v>#DIV/0!</v>
      </c>
      <c r="L30" s="482"/>
      <c r="M30" s="936"/>
      <c r="N30" s="907"/>
      <c r="O30" s="1024"/>
      <c r="P30" s="915"/>
      <c r="Q30" s="916" t="s">
        <v>246</v>
      </c>
      <c r="R30" s="916">
        <f>COUNTIF(E29:I29,Q30)</f>
        <v>0</v>
      </c>
      <c r="S30" s="932"/>
      <c r="T30" s="916">
        <f>COUNTIF(J29:K29,Q30)</f>
        <v>0</v>
      </c>
      <c r="U30" s="932"/>
      <c r="V30" s="915"/>
      <c r="W30" s="915"/>
      <c r="X30" s="1002"/>
      <c r="Y30" s="195"/>
      <c r="Z30" s="195"/>
      <c r="AA30" s="195"/>
      <c r="AB30" s="964"/>
      <c r="AC30" s="964"/>
      <c r="AD30" s="964"/>
      <c r="AE30" s="964"/>
      <c r="AF30" s="964"/>
      <c r="AG30" s="964"/>
      <c r="AH30" s="964"/>
      <c r="AI30" s="964"/>
      <c r="AJ30" s="964"/>
      <c r="AK30" s="964"/>
      <c r="AL30" s="964"/>
    </row>
    <row r="31" spans="1:38" ht="48" customHeight="1" thickBot="1" x14ac:dyDescent="0.3">
      <c r="A31" s="1106"/>
      <c r="B31" s="221"/>
      <c r="C31" s="153" t="s">
        <v>247</v>
      </c>
      <c r="D31" s="238" t="s">
        <v>248</v>
      </c>
      <c r="E31" s="415" t="e">
        <f t="shared" ref="E31:K31" si="2">IF(E14="N/A","N/A",IF(E14=0,0,IF(E27=0,E14,IF(E29="Alto","Bajo",IF(E14="Alto","Medio","Bajo")))))</f>
        <v>#DIV/0!</v>
      </c>
      <c r="F31" s="415" t="e">
        <f t="shared" si="2"/>
        <v>#DIV/0!</v>
      </c>
      <c r="G31" s="415" t="e">
        <f t="shared" si="2"/>
        <v>#DIV/0!</v>
      </c>
      <c r="H31" s="415" t="str">
        <f t="shared" si="2"/>
        <v>N/A</v>
      </c>
      <c r="I31" s="415" t="e">
        <f t="shared" si="2"/>
        <v>#DIV/0!</v>
      </c>
      <c r="J31" s="415" t="str">
        <f t="shared" si="2"/>
        <v>N/A</v>
      </c>
      <c r="K31" s="415" t="str">
        <f t="shared" si="2"/>
        <v>N/A</v>
      </c>
      <c r="L31" s="482"/>
      <c r="M31" s="936"/>
      <c r="N31" s="907"/>
      <c r="O31" s="1024"/>
      <c r="P31" s="915"/>
      <c r="Q31" s="916"/>
      <c r="R31" s="916"/>
      <c r="S31" s="916" t="s">
        <v>249</v>
      </c>
      <c r="T31" s="915"/>
      <c r="U31" s="915"/>
      <c r="V31" s="915"/>
      <c r="W31" s="915"/>
      <c r="X31" s="1002"/>
      <c r="Y31" s="195"/>
      <c r="Z31" s="195"/>
      <c r="AA31" s="195"/>
      <c r="AB31" s="964"/>
      <c r="AC31" s="964"/>
      <c r="AD31" s="964"/>
      <c r="AE31" s="964"/>
      <c r="AF31" s="964"/>
      <c r="AG31" s="964"/>
      <c r="AH31" s="964"/>
      <c r="AI31" s="964"/>
      <c r="AJ31" s="964"/>
      <c r="AK31" s="964"/>
      <c r="AL31" s="964"/>
    </row>
    <row r="32" spans="1:38" ht="20.45" customHeight="1" thickBot="1" x14ac:dyDescent="0.3">
      <c r="A32" s="1106"/>
      <c r="B32" s="221"/>
      <c r="C32" s="153"/>
      <c r="D32" s="404"/>
      <c r="E32" s="493"/>
      <c r="F32" s="493"/>
      <c r="G32" s="493"/>
      <c r="H32" s="493"/>
      <c r="I32" s="493"/>
      <c r="J32" s="493"/>
      <c r="K32" s="493"/>
      <c r="L32" s="482"/>
      <c r="M32" s="937"/>
      <c r="N32" s="907"/>
      <c r="O32" s="1024"/>
      <c r="P32" s="915"/>
      <c r="Q32" s="915"/>
      <c r="R32" s="915"/>
      <c r="S32" s="195"/>
      <c r="T32" s="195"/>
      <c r="U32" s="195"/>
      <c r="V32" s="915"/>
      <c r="W32" s="915"/>
      <c r="X32" s="1002"/>
      <c r="Y32" s="195"/>
      <c r="Z32" s="195"/>
      <c r="AA32" s="195"/>
      <c r="AB32" s="964"/>
      <c r="AC32" s="964"/>
      <c r="AD32" s="964"/>
      <c r="AE32" s="964"/>
      <c r="AF32" s="964"/>
      <c r="AG32" s="964"/>
      <c r="AH32" s="964"/>
      <c r="AI32" s="964"/>
      <c r="AJ32" s="964"/>
      <c r="AK32" s="964"/>
      <c r="AL32" s="964"/>
    </row>
    <row r="33" spans="1:38" ht="39.75" customHeight="1" thickBot="1" x14ac:dyDescent="0.3">
      <c r="A33" s="1106"/>
      <c r="B33" s="222"/>
      <c r="C33" s="60"/>
      <c r="D33" s="410" t="s">
        <v>250</v>
      </c>
      <c r="E33" s="405"/>
      <c r="F33" s="405"/>
      <c r="G33" s="405"/>
      <c r="H33" s="405"/>
      <c r="I33" s="405"/>
      <c r="J33" s="405"/>
      <c r="K33" s="405"/>
      <c r="L33" s="483"/>
      <c r="M33" s="937"/>
      <c r="N33" s="232"/>
      <c r="O33" s="1002"/>
      <c r="P33" s="915"/>
      <c r="Q33" s="915"/>
      <c r="R33" s="915"/>
      <c r="S33" s="931" t="str" cm="1">
        <f t="array" ref="S33">IF(MAX(R34:R36)=0,"N/A",INDEX(Q34:Q36,S34,1))</f>
        <v>N/A</v>
      </c>
      <c r="T33" s="915"/>
      <c r="U33" s="931" t="str" cm="1">
        <f t="array" ref="U33">IF(MAX(T34:T36)=0,"N/A",INDEX(Q34:Q36,U34,1))</f>
        <v>N/A</v>
      </c>
      <c r="V33" s="915"/>
      <c r="W33" s="915"/>
      <c r="X33" s="1002"/>
      <c r="Y33" s="195"/>
      <c r="Z33" s="195"/>
      <c r="AA33" s="195"/>
      <c r="AB33" s="964"/>
      <c r="AC33" s="964"/>
      <c r="AD33" s="964"/>
      <c r="AE33" s="964"/>
      <c r="AF33" s="964"/>
      <c r="AG33" s="964"/>
      <c r="AH33" s="964"/>
      <c r="AI33" s="964"/>
      <c r="AJ33" s="964"/>
      <c r="AK33" s="964"/>
      <c r="AL33" s="964"/>
    </row>
    <row r="34" spans="1:38" ht="38.450000000000003" customHeight="1" thickBot="1" x14ac:dyDescent="0.3">
      <c r="A34" s="63"/>
      <c r="B34" s="222"/>
      <c r="C34" s="216" t="s">
        <v>251</v>
      </c>
      <c r="D34" s="235" t="s">
        <v>252</v>
      </c>
      <c r="E34" s="482" t="str" cm="1">
        <f t="array" ref="E34:I34">TRANSPOSE('Water-Step 3'!L12:L16)</f>
        <v>N/A</v>
      </c>
      <c r="F34" s="482" t="e">
        <v>#DIV/0!</v>
      </c>
      <c r="G34" s="482" t="e">
        <v>#DIV/0!</v>
      </c>
      <c r="H34" s="482" t="e">
        <v>#DIV/0!</v>
      </c>
      <c r="I34" s="482" t="e">
        <v>#DIV/0!</v>
      </c>
      <c r="J34" s="482" t="str" cm="1">
        <f t="array" ref="J34:K34">TRANSPOSE('Water-Step 3'!L17:L18)</f>
        <v>N/A</v>
      </c>
      <c r="K34" s="482" t="str">
        <v>N/A</v>
      </c>
      <c r="L34" s="484"/>
      <c r="M34" s="232"/>
      <c r="N34" s="232"/>
      <c r="O34" s="1025"/>
      <c r="P34" s="915"/>
      <c r="Q34" s="916" t="s">
        <v>239</v>
      </c>
      <c r="R34" s="916">
        <f>COUNTIF(E30:I30,Q34)</f>
        <v>0</v>
      </c>
      <c r="S34" s="932">
        <f>MATCH(MAX(R34:R36),R34:R36,0)</f>
        <v>1</v>
      </c>
      <c r="T34" s="916">
        <f>COUNTIF(J30:K30,Q34)</f>
        <v>0</v>
      </c>
      <c r="U34" s="932">
        <f>MATCH(MAX(T34:T36),T34:T36,0)</f>
        <v>1</v>
      </c>
      <c r="V34" s="915"/>
      <c r="W34" s="915"/>
      <c r="X34" s="1002"/>
      <c r="Y34" s="195"/>
      <c r="Z34" s="195"/>
      <c r="AA34" s="195"/>
      <c r="AB34" s="964"/>
      <c r="AC34" s="964"/>
      <c r="AD34" s="964"/>
      <c r="AE34" s="964"/>
      <c r="AF34" s="964"/>
      <c r="AG34" s="964"/>
      <c r="AH34" s="964"/>
      <c r="AI34" s="964"/>
      <c r="AJ34" s="964"/>
      <c r="AK34" s="964"/>
      <c r="AL34" s="964"/>
    </row>
    <row r="35" spans="1:38" ht="29.25" customHeight="1" x14ac:dyDescent="0.25">
      <c r="A35" s="63"/>
      <c r="B35" s="222"/>
      <c r="C35" s="216" t="s">
        <v>253</v>
      </c>
      <c r="D35" s="235" t="s">
        <v>254</v>
      </c>
      <c r="E35" s="406"/>
      <c r="F35" s="406"/>
      <c r="G35" s="406"/>
      <c r="H35" s="406"/>
      <c r="I35" s="406"/>
      <c r="J35" s="406"/>
      <c r="K35" s="406"/>
      <c r="L35" s="483"/>
      <c r="M35" s="232"/>
      <c r="N35" s="232"/>
      <c r="O35" s="1002"/>
      <c r="P35" s="915"/>
      <c r="Q35" s="916" t="s">
        <v>243</v>
      </c>
      <c r="R35" s="916">
        <f>COUNTIF(E30:I30,Q35)</f>
        <v>0</v>
      </c>
      <c r="S35" s="932"/>
      <c r="T35" s="916">
        <f>COUNTIF(J30:K30,Q35)</f>
        <v>0</v>
      </c>
      <c r="U35" s="932"/>
      <c r="V35" s="915"/>
      <c r="W35" s="915"/>
      <c r="X35" s="1002"/>
      <c r="Y35" s="195"/>
      <c r="Z35" s="195"/>
      <c r="AA35" s="195"/>
      <c r="AB35" s="964"/>
      <c r="AC35" s="964"/>
      <c r="AD35" s="964"/>
      <c r="AE35" s="964"/>
      <c r="AF35" s="964"/>
      <c r="AG35" s="964"/>
      <c r="AH35" s="964"/>
      <c r="AI35" s="964"/>
      <c r="AJ35" s="964"/>
      <c r="AK35" s="964"/>
      <c r="AL35" s="964"/>
    </row>
    <row r="36" spans="1:38" ht="23.45" customHeight="1" x14ac:dyDescent="0.25">
      <c r="A36" s="63"/>
      <c r="C36" s="88"/>
      <c r="D36" s="428" t="s">
        <v>234</v>
      </c>
      <c r="E36" s="429"/>
      <c r="F36" s="429"/>
      <c r="G36" s="429"/>
      <c r="H36" s="429"/>
      <c r="I36" s="429"/>
      <c r="J36" s="430"/>
      <c r="K36" s="430"/>
      <c r="M36" s="195"/>
      <c r="N36" s="195"/>
      <c r="O36" s="1002"/>
      <c r="P36" s="915"/>
      <c r="Q36" s="916" t="s">
        <v>246</v>
      </c>
      <c r="R36" s="916">
        <f>COUNTIF(E30:I30,Q36)</f>
        <v>0</v>
      </c>
      <c r="S36" s="932"/>
      <c r="T36" s="916">
        <f>COUNTIF(J30:K30,Q36)</f>
        <v>0</v>
      </c>
      <c r="U36" s="932"/>
      <c r="V36" s="915"/>
      <c r="W36" s="915"/>
      <c r="X36" s="1002"/>
      <c r="Y36" s="195"/>
      <c r="Z36" s="195"/>
      <c r="AA36" s="195"/>
      <c r="AB36" s="964"/>
      <c r="AC36" s="964"/>
      <c r="AD36" s="964"/>
      <c r="AE36" s="964"/>
      <c r="AF36" s="964"/>
      <c r="AG36" s="964"/>
      <c r="AH36" s="964"/>
      <c r="AI36" s="964"/>
      <c r="AJ36" s="964"/>
      <c r="AK36" s="964"/>
      <c r="AL36" s="964"/>
    </row>
    <row r="37" spans="1:38" ht="30" customHeight="1" x14ac:dyDescent="0.25">
      <c r="A37" s="63"/>
      <c r="B37" s="222"/>
      <c r="C37" s="60"/>
      <c r="D37" s="408" t="s">
        <v>235</v>
      </c>
      <c r="E37" s="416"/>
      <c r="F37" s="417"/>
      <c r="G37" s="417"/>
      <c r="H37" s="417"/>
      <c r="I37" s="417"/>
      <c r="J37" s="418"/>
      <c r="K37" s="418"/>
      <c r="L37" s="481"/>
      <c r="M37" s="499"/>
      <c r="N37" s="499"/>
      <c r="O37" s="1023"/>
      <c r="P37" s="915"/>
      <c r="Q37" s="932" t="s">
        <v>255</v>
      </c>
      <c r="R37" s="916"/>
      <c r="S37" s="1029" t="s">
        <v>878</v>
      </c>
      <c r="T37" s="195"/>
      <c r="U37" s="931" t="s">
        <v>879</v>
      </c>
      <c r="V37" s="915"/>
      <c r="W37" s="915"/>
      <c r="X37" s="1002"/>
      <c r="Y37" s="195"/>
      <c r="Z37" s="195"/>
      <c r="AA37" s="195"/>
      <c r="AB37" s="964"/>
      <c r="AC37" s="964"/>
      <c r="AD37" s="964"/>
      <c r="AE37" s="964"/>
      <c r="AF37" s="964"/>
      <c r="AG37" s="964"/>
      <c r="AH37" s="964"/>
      <c r="AI37" s="964"/>
      <c r="AJ37" s="964"/>
      <c r="AK37" s="964"/>
      <c r="AL37" s="964"/>
    </row>
    <row r="38" spans="1:38" ht="30" customHeight="1" x14ac:dyDescent="0.25">
      <c r="A38" s="63"/>
      <c r="B38" s="222"/>
      <c r="C38" s="60"/>
      <c r="D38" s="408" t="s">
        <v>235</v>
      </c>
      <c r="E38" s="425"/>
      <c r="F38" s="420"/>
      <c r="G38" s="420"/>
      <c r="H38" s="420"/>
      <c r="I38" s="420"/>
      <c r="J38" s="421"/>
      <c r="K38" s="421"/>
      <c r="L38" s="481"/>
      <c r="M38" s="499"/>
      <c r="N38" s="499"/>
      <c r="O38" s="927"/>
      <c r="P38" s="915"/>
      <c r="Q38" s="915"/>
      <c r="R38" s="915"/>
      <c r="S38" s="931" t="str" cm="1">
        <f t="array" ref="S38">IF(MAX(R39:R41)=0,"N/A",INDEX(Q39:Q41,S39,1))</f>
        <v>N/A</v>
      </c>
      <c r="T38" s="915"/>
      <c r="U38" s="931" t="str" cm="1">
        <f t="array" ref="U38">IF(MAX(T39:T41)=0,"N/A",INDEX(Q39:Q41,U39,1))</f>
        <v>N/A</v>
      </c>
      <c r="V38" s="915"/>
      <c r="W38" s="915"/>
      <c r="X38" s="1002"/>
      <c r="Y38" s="195"/>
      <c r="Z38" s="195"/>
      <c r="AA38" s="195"/>
      <c r="AB38" s="964"/>
      <c r="AC38" s="964"/>
      <c r="AD38" s="964"/>
      <c r="AE38" s="964"/>
      <c r="AF38" s="964"/>
      <c r="AG38" s="964"/>
      <c r="AH38" s="964"/>
      <c r="AI38" s="964"/>
      <c r="AJ38" s="964"/>
      <c r="AK38" s="964"/>
      <c r="AL38" s="964"/>
    </row>
    <row r="39" spans="1:38" ht="30" customHeight="1" x14ac:dyDescent="0.25">
      <c r="A39" s="63"/>
      <c r="B39" s="222"/>
      <c r="C39" s="60"/>
      <c r="D39" s="408" t="s">
        <v>235</v>
      </c>
      <c r="E39" s="425"/>
      <c r="F39" s="420"/>
      <c r="G39" s="420"/>
      <c r="H39" s="420"/>
      <c r="I39" s="420"/>
      <c r="J39" s="421"/>
      <c r="K39" s="421"/>
      <c r="L39" s="481"/>
      <c r="M39" s="499"/>
      <c r="N39" s="499"/>
      <c r="O39" s="927"/>
      <c r="P39" s="915"/>
      <c r="Q39" s="916" t="s">
        <v>239</v>
      </c>
      <c r="R39" s="916">
        <f>COUNTIF(E31:I31,Q39)</f>
        <v>0</v>
      </c>
      <c r="S39" s="932">
        <f>MATCH(MAX(R39:R41),R39:R41,0)</f>
        <v>1</v>
      </c>
      <c r="T39" s="916">
        <f>COUNTIF(J31:K31,Q39)</f>
        <v>0</v>
      </c>
      <c r="U39" s="932">
        <f>MATCH(MAX(T39:T41),T39:T41,0)</f>
        <v>1</v>
      </c>
      <c r="V39" s="915"/>
      <c r="W39" s="915"/>
      <c r="X39" s="1002"/>
      <c r="Y39" s="195"/>
      <c r="Z39" s="195"/>
      <c r="AA39" s="195"/>
      <c r="AB39" s="964"/>
      <c r="AC39" s="964"/>
      <c r="AD39" s="964"/>
      <c r="AE39" s="964"/>
      <c r="AF39" s="964"/>
      <c r="AG39" s="964"/>
      <c r="AH39" s="964"/>
      <c r="AI39" s="964"/>
      <c r="AJ39" s="964"/>
      <c r="AK39" s="964"/>
      <c r="AL39" s="964"/>
    </row>
    <row r="40" spans="1:38" ht="30" customHeight="1" x14ac:dyDescent="0.25">
      <c r="A40" s="63"/>
      <c r="B40" s="222"/>
      <c r="C40" s="60"/>
      <c r="D40" s="408" t="s">
        <v>235</v>
      </c>
      <c r="E40" s="425"/>
      <c r="F40" s="420"/>
      <c r="G40" s="420"/>
      <c r="H40" s="420"/>
      <c r="I40" s="420"/>
      <c r="J40" s="421"/>
      <c r="K40" s="421"/>
      <c r="L40" s="481"/>
      <c r="M40" s="499"/>
      <c r="N40" s="499"/>
      <c r="O40" s="499"/>
      <c r="P40" s="915"/>
      <c r="Q40" s="916" t="s">
        <v>243</v>
      </c>
      <c r="R40" s="916">
        <f>COUNTIF(E31:I31,Q40)</f>
        <v>0</v>
      </c>
      <c r="S40" s="932"/>
      <c r="T40" s="916">
        <f>COUNTIF(J31:K31,Q40)</f>
        <v>0</v>
      </c>
      <c r="U40" s="932"/>
      <c r="V40" s="195"/>
      <c r="W40" s="195"/>
      <c r="X40" s="1003"/>
      <c r="Y40" s="195"/>
      <c r="Z40" s="195"/>
      <c r="AA40" s="195"/>
      <c r="AB40" s="964"/>
      <c r="AC40" s="964"/>
      <c r="AD40" s="964"/>
      <c r="AE40" s="964"/>
      <c r="AF40" s="964"/>
      <c r="AG40" s="964"/>
      <c r="AH40" s="964"/>
      <c r="AI40" s="964"/>
      <c r="AJ40" s="964"/>
      <c r="AK40" s="964"/>
      <c r="AL40" s="964"/>
    </row>
    <row r="41" spans="1:38" ht="30" customHeight="1" x14ac:dyDescent="0.25">
      <c r="A41" s="63"/>
      <c r="B41" s="222"/>
      <c r="C41" s="60"/>
      <c r="D41" s="408" t="s">
        <v>235</v>
      </c>
      <c r="E41" s="425"/>
      <c r="F41" s="420"/>
      <c r="G41" s="420"/>
      <c r="H41" s="420"/>
      <c r="I41" s="420"/>
      <c r="J41" s="421"/>
      <c r="K41" s="421"/>
      <c r="L41" s="481"/>
      <c r="M41" s="499"/>
      <c r="N41" s="499"/>
      <c r="O41" s="499"/>
      <c r="P41" s="915"/>
      <c r="Q41" s="916" t="s">
        <v>246</v>
      </c>
      <c r="R41" s="916">
        <f>COUNTIF(E31:I31,Q41)</f>
        <v>0</v>
      </c>
      <c r="S41" s="932"/>
      <c r="T41" s="916">
        <f>COUNTIF(J31:K31,Q41)</f>
        <v>0</v>
      </c>
      <c r="U41" s="932"/>
      <c r="V41" s="195"/>
      <c r="W41" s="195"/>
      <c r="X41" s="1003"/>
      <c r="Y41" s="195"/>
      <c r="Z41" s="195"/>
      <c r="AA41" s="195"/>
      <c r="AB41" s="964"/>
      <c r="AC41" s="964"/>
      <c r="AD41" s="964"/>
      <c r="AE41" s="964"/>
      <c r="AF41" s="964"/>
      <c r="AG41" s="964"/>
      <c r="AH41" s="964"/>
      <c r="AI41" s="964"/>
      <c r="AJ41" s="964"/>
      <c r="AK41" s="964"/>
      <c r="AL41" s="964"/>
    </row>
    <row r="42" spans="1:38" ht="30" customHeight="1" x14ac:dyDescent="0.25">
      <c r="A42" s="63"/>
      <c r="B42" s="222"/>
      <c r="C42" s="60"/>
      <c r="D42" s="408" t="s">
        <v>235</v>
      </c>
      <c r="E42" s="425"/>
      <c r="F42" s="420"/>
      <c r="G42" s="420"/>
      <c r="H42" s="420"/>
      <c r="I42" s="420"/>
      <c r="J42" s="421"/>
      <c r="K42" s="421"/>
      <c r="L42" s="481"/>
      <c r="M42" s="499"/>
      <c r="N42" s="499"/>
      <c r="O42" s="499"/>
      <c r="P42" s="915"/>
      <c r="Q42" s="915"/>
      <c r="R42" s="918"/>
      <c r="S42" s="918"/>
      <c r="T42" s="918"/>
      <c r="U42" s="918"/>
      <c r="V42" s="195"/>
      <c r="W42" s="195"/>
      <c r="X42" s="1003"/>
      <c r="Y42" s="195"/>
      <c r="Z42" s="195"/>
      <c r="AA42" s="195"/>
      <c r="AB42" s="964"/>
      <c r="AC42" s="964"/>
      <c r="AD42" s="964"/>
      <c r="AE42" s="964"/>
      <c r="AF42" s="964"/>
      <c r="AG42" s="964"/>
      <c r="AH42" s="964"/>
      <c r="AI42" s="964"/>
      <c r="AJ42" s="964"/>
      <c r="AK42" s="964"/>
      <c r="AL42" s="964"/>
    </row>
    <row r="43" spans="1:38" ht="30" customHeight="1" x14ac:dyDescent="0.25">
      <c r="A43" s="63"/>
      <c r="B43" s="222"/>
      <c r="C43" s="60"/>
      <c r="D43" s="408" t="s">
        <v>235</v>
      </c>
      <c r="E43" s="425"/>
      <c r="F43" s="420"/>
      <c r="G43" s="420"/>
      <c r="H43" s="420"/>
      <c r="I43" s="420"/>
      <c r="J43" s="421"/>
      <c r="K43" s="421"/>
      <c r="L43" s="481"/>
      <c r="M43" s="499"/>
      <c r="N43" s="499"/>
      <c r="O43" s="499"/>
      <c r="P43" s="915"/>
      <c r="Q43" s="915"/>
      <c r="R43" s="918"/>
      <c r="S43" s="918"/>
      <c r="T43" s="918"/>
      <c r="U43" s="918"/>
      <c r="V43" s="195"/>
      <c r="W43" s="195"/>
      <c r="X43" s="1003"/>
      <c r="Y43" s="195"/>
      <c r="Z43" s="195"/>
      <c r="AA43" s="195"/>
      <c r="AB43" s="964"/>
      <c r="AC43" s="964"/>
      <c r="AD43" s="964"/>
      <c r="AE43" s="964"/>
      <c r="AF43" s="964"/>
      <c r="AG43" s="964"/>
      <c r="AH43" s="964"/>
      <c r="AI43" s="964"/>
      <c r="AJ43" s="964"/>
      <c r="AK43" s="964"/>
      <c r="AL43" s="964"/>
    </row>
    <row r="44" spans="1:38" ht="30" customHeight="1" x14ac:dyDescent="0.25">
      <c r="A44" s="63"/>
      <c r="B44" s="222"/>
      <c r="C44" s="60"/>
      <c r="D44" s="408" t="s">
        <v>235</v>
      </c>
      <c r="E44" s="425"/>
      <c r="F44" s="420"/>
      <c r="G44" s="420"/>
      <c r="H44" s="420"/>
      <c r="I44" s="420"/>
      <c r="J44" s="421"/>
      <c r="K44" s="421"/>
      <c r="L44" s="481"/>
      <c r="M44" s="499"/>
      <c r="N44" s="499"/>
      <c r="O44" s="499"/>
      <c r="P44" s="915"/>
      <c r="Q44" s="915"/>
      <c r="R44" s="918"/>
      <c r="S44" s="918"/>
      <c r="T44" s="918"/>
      <c r="U44" s="918"/>
      <c r="V44" s="195"/>
      <c r="W44" s="195"/>
      <c r="X44" s="1003"/>
      <c r="Y44" s="195"/>
      <c r="Z44" s="195"/>
      <c r="AA44" s="195"/>
      <c r="AB44" s="964"/>
      <c r="AC44" s="964"/>
      <c r="AD44" s="964"/>
      <c r="AE44" s="964"/>
      <c r="AF44" s="964"/>
      <c r="AG44" s="964"/>
      <c r="AH44" s="964"/>
      <c r="AI44" s="964"/>
      <c r="AJ44" s="964"/>
      <c r="AK44" s="964"/>
      <c r="AL44" s="964"/>
    </row>
    <row r="45" spans="1:38" ht="30" customHeight="1" x14ac:dyDescent="0.25">
      <c r="A45" s="63"/>
      <c r="B45" s="222"/>
      <c r="C45" s="60"/>
      <c r="D45" s="408" t="s">
        <v>235</v>
      </c>
      <c r="E45" s="425"/>
      <c r="F45" s="420"/>
      <c r="G45" s="420"/>
      <c r="H45" s="420"/>
      <c r="I45" s="420"/>
      <c r="J45" s="421"/>
      <c r="K45" s="421"/>
      <c r="L45" s="481"/>
      <c r="M45" s="499"/>
      <c r="N45" s="499"/>
      <c r="O45" s="499"/>
      <c r="P45" s="915"/>
      <c r="Q45" s="915"/>
      <c r="R45" s="918"/>
      <c r="S45" s="918"/>
      <c r="T45" s="918"/>
      <c r="U45" s="918"/>
      <c r="V45" s="195"/>
      <c r="W45" s="195"/>
      <c r="X45" s="1003"/>
      <c r="Y45" s="195"/>
      <c r="Z45" s="195"/>
      <c r="AA45" s="195"/>
      <c r="AB45" s="964"/>
      <c r="AC45" s="964"/>
      <c r="AD45" s="964"/>
      <c r="AE45" s="964"/>
      <c r="AF45" s="964"/>
      <c r="AG45" s="964"/>
      <c r="AH45" s="964"/>
      <c r="AI45" s="964"/>
      <c r="AJ45" s="964"/>
      <c r="AK45" s="964"/>
      <c r="AL45" s="964"/>
    </row>
    <row r="46" spans="1:38" ht="30" customHeight="1" thickBot="1" x14ac:dyDescent="0.3">
      <c r="A46" s="63"/>
      <c r="B46" s="222"/>
      <c r="C46" s="60"/>
      <c r="D46" s="409" t="s">
        <v>235</v>
      </c>
      <c r="E46" s="426"/>
      <c r="F46" s="423"/>
      <c r="G46" s="423"/>
      <c r="H46" s="423"/>
      <c r="I46" s="423"/>
      <c r="J46" s="424"/>
      <c r="K46" s="424"/>
      <c r="L46" s="481"/>
      <c r="M46" s="499"/>
      <c r="N46" s="499"/>
      <c r="O46" s="499"/>
      <c r="P46" s="915"/>
      <c r="Q46" s="915"/>
      <c r="R46" s="918"/>
      <c r="S46" s="1029" t="s">
        <v>878</v>
      </c>
      <c r="T46" s="195"/>
      <c r="U46" s="931" t="s">
        <v>879</v>
      </c>
      <c r="V46" s="195"/>
      <c r="W46" s="195"/>
      <c r="X46" s="1003"/>
      <c r="Y46" s="195"/>
      <c r="Z46" s="195"/>
      <c r="AA46" s="195"/>
      <c r="AB46" s="964"/>
      <c r="AC46" s="964"/>
      <c r="AD46" s="964"/>
      <c r="AE46" s="964"/>
      <c r="AF46" s="964"/>
      <c r="AG46" s="964"/>
      <c r="AH46" s="964"/>
      <c r="AI46" s="964"/>
      <c r="AJ46" s="964"/>
      <c r="AK46" s="964"/>
      <c r="AL46" s="964"/>
    </row>
    <row r="47" spans="1:38" ht="26.25" customHeight="1" x14ac:dyDescent="0.25">
      <c r="A47" s="1106"/>
      <c r="B47" s="218"/>
      <c r="C47" s="60" t="s">
        <v>256</v>
      </c>
      <c r="D47" s="220" t="s">
        <v>238</v>
      </c>
      <c r="E47" s="1149"/>
      <c r="F47" s="1149"/>
      <c r="G47" s="1149"/>
      <c r="H47" s="1149"/>
      <c r="I47" s="1162"/>
      <c r="J47" s="1145"/>
      <c r="K47" s="1145"/>
      <c r="L47" s="122"/>
      <c r="M47" s="1152"/>
      <c r="N47" s="500"/>
      <c r="O47" s="1152"/>
      <c r="P47" s="915"/>
      <c r="Q47" s="918"/>
      <c r="R47" s="918"/>
      <c r="S47" s="1031" t="str" cm="1">
        <f t="array" ref="S47">IF(MAX(R48:R50)=0,"N/A",INDEX(Q48:Q50,S48,1))</f>
        <v>N/A</v>
      </c>
      <c r="T47" s="918"/>
      <c r="U47" s="1031" t="str" cm="1">
        <f t="array" ref="U47">IF(MAX(T48:T50)=0,"N/A",INDEX(Q48:Q50,U48,1))</f>
        <v>N/A</v>
      </c>
      <c r="V47" s="195"/>
      <c r="W47" s="195"/>
      <c r="X47" s="1003"/>
      <c r="Y47" s="195"/>
      <c r="Z47" s="195"/>
      <c r="AA47" s="195"/>
      <c r="AB47" s="964"/>
      <c r="AC47" s="964"/>
      <c r="AD47" s="964"/>
      <c r="AE47" s="964"/>
      <c r="AF47" s="964"/>
      <c r="AG47" s="964"/>
      <c r="AH47" s="964"/>
      <c r="AI47" s="964"/>
      <c r="AJ47" s="964"/>
      <c r="AK47" s="964"/>
      <c r="AL47" s="964"/>
    </row>
    <row r="48" spans="1:38" ht="33.75" customHeight="1" thickBot="1" x14ac:dyDescent="0.3">
      <c r="A48" s="1106"/>
      <c r="B48" s="218"/>
      <c r="C48" s="216"/>
      <c r="D48" s="427" t="s">
        <v>240</v>
      </c>
      <c r="E48" s="1150"/>
      <c r="F48" s="1150"/>
      <c r="G48" s="1150"/>
      <c r="H48" s="1150"/>
      <c r="I48" s="1163"/>
      <c r="J48" s="1146"/>
      <c r="K48" s="1146"/>
      <c r="L48" s="122"/>
      <c r="M48" s="1152"/>
      <c r="N48" s="500"/>
      <c r="O48" s="1152"/>
      <c r="P48" s="915"/>
      <c r="Q48" s="1032" t="s">
        <v>239</v>
      </c>
      <c r="R48" s="1032">
        <f>COUNTIF(E49:I49,Q48)</f>
        <v>0</v>
      </c>
      <c r="S48" s="1033">
        <f>MATCH(MAX(R48:R50),R48:R50,0)</f>
        <v>1</v>
      </c>
      <c r="T48" s="1032">
        <f>COUNTIF(J49:K49,Q48)</f>
        <v>0</v>
      </c>
      <c r="U48" s="1033">
        <f>MATCH(MAX(T48:T50),T48:T50,0)</f>
        <v>1</v>
      </c>
      <c r="V48" s="195"/>
      <c r="W48" s="195"/>
      <c r="X48" s="1003"/>
      <c r="Y48" s="195"/>
      <c r="Z48" s="195"/>
      <c r="AA48" s="195"/>
    </row>
    <row r="49" spans="1:27" ht="35.25" customHeight="1" thickBot="1" x14ac:dyDescent="0.3">
      <c r="A49" s="1106"/>
      <c r="B49" s="218"/>
      <c r="C49" s="153" t="s">
        <v>257</v>
      </c>
      <c r="D49" s="414" t="s">
        <v>258</v>
      </c>
      <c r="E49" s="415" t="str">
        <f t="shared" ref="E49:K49" si="3">IF(E34="N/A","N/A",IF(E34=0,0,IF(E47=0,E34,IF(E47="Alto","Bajo",IF(E34="Alto","Medio","Bajo")))))</f>
        <v>N/A</v>
      </c>
      <c r="F49" s="415" t="e">
        <f t="shared" si="3"/>
        <v>#DIV/0!</v>
      </c>
      <c r="G49" s="415" t="e">
        <f t="shared" si="3"/>
        <v>#DIV/0!</v>
      </c>
      <c r="H49" s="415" t="e">
        <f t="shared" si="3"/>
        <v>#DIV/0!</v>
      </c>
      <c r="I49" s="415" t="e">
        <f t="shared" si="3"/>
        <v>#DIV/0!</v>
      </c>
      <c r="J49" s="415" t="str">
        <f t="shared" si="3"/>
        <v>N/A</v>
      </c>
      <c r="K49" s="415" t="str">
        <f t="shared" si="3"/>
        <v>N/A</v>
      </c>
      <c r="L49" s="482"/>
      <c r="M49" s="501">
        <f>IF(M34="N/A","N/A",IF(M34=0,0,IF(M47=0,M34,IF(M47="Alto","Bajo",IF(M34="Alto","Medio","Bajo")))))</f>
        <v>0</v>
      </c>
      <c r="N49" s="501"/>
      <c r="O49" s="501">
        <f>IF(O34="N/A","N/A",IF(O34=0,0,IF(O47=0,O34,IF(O47="Alto","Bajo",IF(O34="Alto","Medio","Bajo")))))</f>
        <v>0</v>
      </c>
      <c r="P49" s="915"/>
      <c r="Q49" s="1032" t="s">
        <v>243</v>
      </c>
      <c r="R49" s="1032">
        <f>COUNTIF(E49:I49,Q49)</f>
        <v>0</v>
      </c>
      <c r="S49" s="1033"/>
      <c r="T49" s="1032">
        <f>COUNTIF(J49:K49,Q49)</f>
        <v>0</v>
      </c>
      <c r="U49" s="1033"/>
      <c r="V49" s="195"/>
      <c r="W49" s="195"/>
      <c r="X49" s="1003"/>
      <c r="Y49" s="195"/>
      <c r="Z49" s="195"/>
      <c r="AA49" s="195"/>
    </row>
    <row r="50" spans="1:27" ht="19.5" customHeight="1" thickTop="1" x14ac:dyDescent="0.25">
      <c r="A50" s="1106"/>
      <c r="B50" s="218"/>
      <c r="C50" s="216"/>
      <c r="E50" s="223"/>
      <c r="F50" s="223"/>
      <c r="G50" s="223"/>
      <c r="H50" s="223"/>
      <c r="I50" s="223"/>
      <c r="J50" s="223"/>
      <c r="K50" s="223"/>
      <c r="L50" s="223"/>
      <c r="M50" s="22"/>
      <c r="N50" s="22"/>
      <c r="O50" s="22"/>
      <c r="P50" s="915"/>
      <c r="Q50" s="1032" t="s">
        <v>246</v>
      </c>
      <c r="R50" s="1032">
        <f>COUNTIF(E49:I49,Q50)</f>
        <v>0</v>
      </c>
      <c r="S50" s="1033"/>
      <c r="T50" s="1032">
        <f>COUNTIF(J49:K49,Q50)</f>
        <v>0</v>
      </c>
      <c r="U50" s="1033"/>
      <c r="V50" s="195"/>
      <c r="W50" s="195"/>
      <c r="X50" s="1003"/>
      <c r="Y50" s="195"/>
      <c r="Z50" s="195"/>
      <c r="AA50" s="195"/>
    </row>
    <row r="51" spans="1:27" ht="19.5" customHeight="1" x14ac:dyDescent="0.25">
      <c r="A51" s="1106"/>
      <c r="B51" s="218"/>
      <c r="C51" s="216"/>
      <c r="E51" s="223"/>
      <c r="F51" s="223"/>
      <c r="G51" s="223"/>
      <c r="H51" s="223"/>
      <c r="I51" s="223"/>
      <c r="J51" s="223"/>
      <c r="K51" s="223"/>
      <c r="L51" s="223"/>
      <c r="M51" s="22"/>
      <c r="N51" s="22"/>
      <c r="O51" s="22"/>
      <c r="P51" s="915"/>
      <c r="Q51" s="915"/>
      <c r="R51" s="915"/>
      <c r="S51" s="918"/>
      <c r="T51" s="918"/>
      <c r="U51" s="918"/>
      <c r="V51" s="195"/>
      <c r="W51" s="195"/>
      <c r="X51" s="1003"/>
      <c r="Y51" s="195"/>
      <c r="Z51" s="195"/>
      <c r="AA51" s="195"/>
    </row>
    <row r="52" spans="1:27" ht="36" customHeight="1" x14ac:dyDescent="0.25">
      <c r="A52" s="1106"/>
      <c r="B52" s="218"/>
      <c r="C52" s="216"/>
      <c r="D52" s="653" t="s">
        <v>259</v>
      </c>
      <c r="E52" s="1143" t="str">
        <f>F5</f>
        <v>Recogida y tratamiento de aguas residuales</v>
      </c>
      <c r="F52" s="1143"/>
      <c r="G52" s="652"/>
      <c r="H52" s="648"/>
      <c r="I52" s="648"/>
      <c r="J52" s="1148"/>
      <c r="K52" s="1148"/>
      <c r="L52" s="489"/>
      <c r="M52" s="195"/>
      <c r="N52" s="195"/>
      <c r="O52" s="22"/>
      <c r="P52" s="915"/>
      <c r="Q52" s="915"/>
      <c r="R52" s="915"/>
      <c r="S52" s="918"/>
      <c r="T52" s="918"/>
      <c r="U52" s="918"/>
      <c r="V52" s="195"/>
      <c r="W52" s="195"/>
      <c r="X52" s="1003"/>
      <c r="Y52" s="195"/>
      <c r="Z52" s="195"/>
      <c r="AA52" s="195"/>
    </row>
    <row r="53" spans="1:27" ht="11.45" customHeight="1" x14ac:dyDescent="0.25">
      <c r="A53" s="1106"/>
      <c r="B53" s="218"/>
      <c r="C53" s="216"/>
      <c r="D53" s="653"/>
      <c r="E53" s="68"/>
      <c r="F53" s="68"/>
      <c r="G53" s="678"/>
      <c r="H53" s="679"/>
      <c r="I53" s="679"/>
      <c r="J53" s="489"/>
      <c r="K53" s="489"/>
      <c r="L53" s="489"/>
      <c r="M53" s="195"/>
      <c r="N53" s="195"/>
      <c r="O53" s="22"/>
      <c r="P53" s="915"/>
      <c r="Q53" s="915"/>
      <c r="R53" s="915"/>
      <c r="S53" s="918"/>
      <c r="T53" s="918"/>
      <c r="U53" s="918"/>
      <c r="V53" s="195"/>
      <c r="W53" s="195"/>
      <c r="X53" s="195"/>
      <c r="Y53" s="195"/>
      <c r="Z53" s="195"/>
      <c r="AA53" s="195"/>
    </row>
    <row r="54" spans="1:27" ht="39" customHeight="1" thickBot="1" x14ac:dyDescent="0.3">
      <c r="A54" s="1106"/>
      <c r="B54" s="218"/>
      <c r="C54" s="216"/>
      <c r="D54" s="50"/>
      <c r="E54" s="1158" t="s">
        <v>200</v>
      </c>
      <c r="F54" s="1158"/>
      <c r="G54" s="1158"/>
      <c r="H54" s="1158"/>
      <c r="I54" s="1158"/>
      <c r="J54" s="1147" t="s">
        <v>203</v>
      </c>
      <c r="K54" s="1147"/>
      <c r="L54" s="224"/>
      <c r="P54" s="195"/>
      <c r="Q54" s="195"/>
      <c r="R54" s="195"/>
      <c r="S54" s="195"/>
      <c r="T54" s="195"/>
      <c r="U54" s="195"/>
      <c r="V54" s="195"/>
      <c r="W54" s="195"/>
      <c r="X54" s="195"/>
      <c r="Y54" s="195"/>
      <c r="Z54" s="195"/>
      <c r="AA54" s="195"/>
    </row>
    <row r="55" spans="1:27" ht="57.95" customHeight="1" x14ac:dyDescent="0.25">
      <c r="A55" s="1106"/>
      <c r="B55" s="218"/>
      <c r="C55" s="88"/>
      <c r="D55" s="485" t="s">
        <v>260</v>
      </c>
      <c r="E55" s="486" t="str" cm="1">
        <f t="array" ref="E55:I55">IF($F$5="Drinking Water Supply",TRANSPOSE(Φύλλο2!A4:A8),IF($F$5="Wastewater Collection &amp; Treatment",TRANSPOSE(Φύλλο2!A21:A25),TRANSPOSE(Φύλλο2!A12:A16)))</f>
        <v>Agua de fuentes naturales</v>
      </c>
      <c r="F55" s="486" t="str">
        <v>Redes de riego de agua y estaciones de bombeo</v>
      </c>
      <c r="G55" s="486">
        <v>0</v>
      </c>
      <c r="H55" s="486" t="str">
        <v>Reutilización del efluente tratado en las plantas de tratamiento de aguas residuales</v>
      </c>
      <c r="I55" s="486">
        <v>0</v>
      </c>
      <c r="J55" s="486" t="str">
        <f>J10</f>
        <v>Suministro de energía</v>
      </c>
      <c r="K55" s="486" t="str">
        <f>K10</f>
        <v>Conexiones por carretera</v>
      </c>
      <c r="L55" s="473"/>
      <c r="M55" s="225" t="s">
        <v>261</v>
      </c>
      <c r="N55" s="694"/>
      <c r="O55" s="1141" t="s">
        <v>262</v>
      </c>
      <c r="P55" s="1141"/>
      <c r="Q55" s="195"/>
      <c r="R55" s="195"/>
      <c r="S55" s="195"/>
      <c r="T55" s="195"/>
      <c r="U55" s="195"/>
      <c r="V55" s="195"/>
      <c r="W55" s="195"/>
      <c r="X55" s="195"/>
      <c r="Y55" s="195"/>
      <c r="Z55" s="195"/>
      <c r="AA55" s="195"/>
    </row>
    <row r="56" spans="1:27" ht="21.75" customHeight="1" x14ac:dyDescent="0.25">
      <c r="A56" s="1106"/>
      <c r="B56" s="218"/>
      <c r="C56" s="88"/>
      <c r="D56" s="680" t="s">
        <v>263</v>
      </c>
      <c r="E56" s="681" t="s">
        <v>264</v>
      </c>
      <c r="F56" s="681"/>
      <c r="G56" s="681"/>
      <c r="H56" s="681"/>
      <c r="I56" s="681"/>
      <c r="J56" s="681"/>
      <c r="K56" s="681"/>
      <c r="L56" s="487"/>
      <c r="M56" s="226" t="s">
        <v>265</v>
      </c>
      <c r="N56" s="695"/>
      <c r="O56" s="1154" t="s">
        <v>266</v>
      </c>
      <c r="P56" s="1155"/>
      <c r="Q56" s="195"/>
      <c r="R56" s="195"/>
      <c r="S56" s="195"/>
      <c r="T56" s="195"/>
      <c r="U56" s="195"/>
      <c r="V56" s="195"/>
      <c r="W56" s="195"/>
      <c r="X56" s="195"/>
      <c r="Y56" s="195"/>
      <c r="Z56" s="195"/>
      <c r="AA56" s="195"/>
    </row>
    <row r="57" spans="1:27" ht="30" customHeight="1" x14ac:dyDescent="0.25">
      <c r="A57" s="1106"/>
      <c r="B57" s="218"/>
      <c r="D57" s="515" t="str">
        <f>IF($F$5="Drinking Water Supply",Φύλλο3!B4,IF($F$5="Wastewater Collection &amp; Treatment", Φύλλο3!B26,Φύλλο3!B49))</f>
        <v>Fuentes de extracción alternativas durante períodos de emergencia</v>
      </c>
      <c r="E57" s="773" t="str">
        <f>IF($F$5="Wastewater Collection &amp; Treatment",'Water Adaptation'!B24,IF($F$5="Drinking Water Supply",'Water Adaptation'!B3,'Water Adaptation'!B46))</f>
        <v>Alto</v>
      </c>
      <c r="F57" s="773">
        <f>IF($F$5="Wastewater Collection &amp; Treatment",'Water Adaptation'!C24,IF($F$5="Drinking Water Supply",'Water Adaptation'!C3,'Water Adaptation'!C46))</f>
        <v>0</v>
      </c>
      <c r="G57" s="773">
        <f>IF($F$5="Wastewater Collection &amp; Treatment",'Water Adaptation'!D24,IF($F$5="Drinking Water Supply",'Water Adaptation'!D3,'Water Adaptation'!D46))</f>
        <v>0</v>
      </c>
      <c r="H57" s="773">
        <f>IF($F$5="Wastewater Collection &amp; Treatment",'Water Adaptation'!E24,IF($F$5="Drinking Water Supply",'Water Adaptation'!E3,'Water Adaptation'!E46))</f>
        <v>0</v>
      </c>
      <c r="I57" s="773">
        <f>IF($F$5="Wastewater Collection &amp; Treatment",'Water Adaptation'!F24,IF($F$5="Drinking Water Supply",'Water Adaptation'!F3,'Water Adaptation'!F46))</f>
        <v>0</v>
      </c>
      <c r="J57" s="773">
        <f>IF($F$5="Wastewater Collection &amp; Treatment",'Water Adaptation'!G24,IF($F$5="Drinking Water Supply",'Water Adaptation'!G3,'Water Adaptation'!G46))</f>
        <v>0</v>
      </c>
      <c r="K57" s="773">
        <f>IF($F$5="Wastewater Collection &amp; Treatment",'Water Adaptation'!H24,IF($F$5="Drinking Water Supply",'Water Adaptation'!H3,'Water Adaptation'!H46))</f>
        <v>0</v>
      </c>
      <c r="L57" s="490"/>
      <c r="M57" s="690" t="str">
        <f>IF($F$5="Wastewater Collection &amp; Treatment",'Water Adaptation'!J24,IF($F$5="Drinking Water Supply",'Water Adaptation'!J3,'Water Adaptation'!J46))</f>
        <v>Caro</v>
      </c>
      <c r="N57" s="696"/>
      <c r="O57" s="1144"/>
      <c r="P57" s="1144"/>
      <c r="Q57" s="195"/>
      <c r="R57" s="195"/>
      <c r="S57" s="195"/>
      <c r="T57" s="195"/>
      <c r="U57" s="195"/>
      <c r="V57" s="195"/>
      <c r="W57" s="195"/>
      <c r="X57" s="195"/>
      <c r="Y57" s="195"/>
      <c r="Z57" s="195"/>
      <c r="AA57" s="195"/>
    </row>
    <row r="58" spans="1:27" ht="30" customHeight="1" x14ac:dyDescent="0.25">
      <c r="A58" s="1106"/>
      <c r="B58" s="218"/>
      <c r="D58" s="515" t="str">
        <f>IF($F$5="Drinking Water Supply",Φύλλο3!B5,IF($F$5="Wastewater Collection &amp; Treatment", Φύλλο3!B27,Φύλλο3!B50))</f>
        <v>Instalar sistemas de alimentación ininterrumpida (UPS), acondicionamiento de las fuentes de energía y sistemas de generación de energía de emergencia.</v>
      </c>
      <c r="E58" s="773">
        <f>IF($F$5="Wastewater Collection &amp; Treatment",'Water Adaptation'!B25,IF($F$5="Drinking Water Supply",'Water Adaptation'!B4,'Water Adaptation'!B47))</f>
        <v>0</v>
      </c>
      <c r="F58" s="773" t="str">
        <f>IF($F$5="Wastewater Collection &amp; Treatment",'Water Adaptation'!C25,IF($F$5="Drinking Water Supply",'Water Adaptation'!C4,'Water Adaptation'!C47))</f>
        <v>Alto</v>
      </c>
      <c r="G58" s="773">
        <f>IF($F$5="Wastewater Collection &amp; Treatment",'Water Adaptation'!D25,IF($F$5="Drinking Water Supply",'Water Adaptation'!D4,'Water Adaptation'!D47))</f>
        <v>0</v>
      </c>
      <c r="H58" s="773">
        <f>IF($F$5="Wastewater Collection &amp; Treatment",'Water Adaptation'!E25,IF($F$5="Drinking Water Supply",'Water Adaptation'!E4,'Water Adaptation'!E47))</f>
        <v>0</v>
      </c>
      <c r="I58" s="773">
        <f>IF($F$5="Wastewater Collection &amp; Treatment",'Water Adaptation'!F25,IF($F$5="Drinking Water Supply",'Water Adaptation'!F4,'Water Adaptation'!F47))</f>
        <v>0</v>
      </c>
      <c r="J58" s="773">
        <f>IF($F$5="Wastewater Collection &amp; Treatment",'Water Adaptation'!G25,IF($F$5="Drinking Water Supply",'Water Adaptation'!G4,'Water Adaptation'!G47))</f>
        <v>0</v>
      </c>
      <c r="K58" s="773">
        <f>IF($F$5="Wastewater Collection &amp; Treatment",'Water Adaptation'!H25,IF($F$5="Drinking Water Supply",'Water Adaptation'!H4,'Water Adaptation'!H47))</f>
        <v>0</v>
      </c>
      <c r="L58" s="490"/>
      <c r="M58" s="690" t="str">
        <f>IF($F$5="Wastewater Collection &amp; Treatment",'Water Adaptation'!J25,IF($F$5="Drinking Water Supply",'Water Adaptation'!J4,'Water Adaptation'!J47))</f>
        <v>Caro</v>
      </c>
      <c r="N58" s="696"/>
      <c r="O58" s="1144"/>
      <c r="P58" s="1144"/>
      <c r="Q58" s="195"/>
      <c r="R58" s="195"/>
      <c r="S58" s="195"/>
      <c r="T58" s="195"/>
      <c r="U58" s="195"/>
      <c r="V58" s="195"/>
      <c r="W58" s="195"/>
      <c r="X58" s="195"/>
      <c r="Y58" s="195"/>
      <c r="Z58" s="195"/>
      <c r="AA58" s="195"/>
    </row>
    <row r="59" spans="1:27" ht="30" customHeight="1" x14ac:dyDescent="0.25">
      <c r="A59" s="1106"/>
      <c r="B59" s="218"/>
      <c r="D59" s="515">
        <f>IF($F$5="Drinking Water Supply",Φύλλο3!B6,IF($F$5="Wastewater Collection &amp; Treatment", Φύλλο3!B28,Φύλλο3!B51))</f>
        <v>0</v>
      </c>
      <c r="E59" s="773">
        <f>IF($F$5="Wastewater Collection &amp; Treatment",'Water Adaptation'!B26,IF($F$5="Drinking Water Supply",'Water Adaptation'!B5,'Water Adaptation'!B48))</f>
        <v>0</v>
      </c>
      <c r="F59" s="773">
        <f>IF($F$5="Wastewater Collection &amp; Treatment",'Water Adaptation'!C26,IF($F$5="Drinking Water Supply",'Water Adaptation'!C5,'Water Adaptation'!C48))</f>
        <v>0</v>
      </c>
      <c r="G59" s="773">
        <f>IF($F$5="Wastewater Collection &amp; Treatment",'Water Adaptation'!D26,IF($F$5="Drinking Water Supply",'Water Adaptation'!D5,'Water Adaptation'!D48))</f>
        <v>0</v>
      </c>
      <c r="H59" s="773">
        <f>IF($F$5="Wastewater Collection &amp; Treatment",'Water Adaptation'!E26,IF($F$5="Drinking Water Supply",'Water Adaptation'!E5,'Water Adaptation'!E48))</f>
        <v>0</v>
      </c>
      <c r="I59" s="773">
        <f>IF($F$5="Wastewater Collection &amp; Treatment",'Water Adaptation'!F26,IF($F$5="Drinking Water Supply",'Water Adaptation'!F5,'Water Adaptation'!F48))</f>
        <v>0</v>
      </c>
      <c r="J59" s="773">
        <f>IF($F$5="Wastewater Collection &amp; Treatment",'Water Adaptation'!G26,IF($F$5="Drinking Water Supply",'Water Adaptation'!G5,'Water Adaptation'!G48))</f>
        <v>0</v>
      </c>
      <c r="K59" s="773">
        <f>IF($F$5="Wastewater Collection &amp; Treatment",'Water Adaptation'!H26,IF($F$5="Drinking Water Supply",'Water Adaptation'!H5,'Water Adaptation'!H48))</f>
        <v>0</v>
      </c>
      <c r="L59" s="490"/>
      <c r="M59" s="690">
        <f>IF($F$5="Wastewater Collection &amp; Treatment",'Water Adaptation'!J26,IF($F$5="Drinking Water Supply",'Water Adaptation'!J5,'Water Adaptation'!J48))</f>
        <v>0</v>
      </c>
      <c r="N59" s="696"/>
      <c r="O59" s="1144"/>
      <c r="P59" s="1144"/>
      <c r="Q59" s="195"/>
      <c r="R59" s="195"/>
      <c r="S59" s="195"/>
      <c r="T59" s="195"/>
      <c r="U59" s="195"/>
      <c r="V59" s="195"/>
      <c r="W59" s="195"/>
      <c r="X59" s="195"/>
      <c r="Y59" s="195"/>
      <c r="Z59" s="195"/>
      <c r="AA59" s="195"/>
    </row>
    <row r="60" spans="1:27" ht="30" customHeight="1" x14ac:dyDescent="0.25">
      <c r="A60" s="1106"/>
      <c r="B60" s="218"/>
      <c r="D60" s="515">
        <f>IF($F$5="Drinking Water Supply",Φύλλο3!B7,IF($F$5="Wastewater Collection &amp; Treatment", Φύλλο3!B29,Φύλλο3!B52))</f>
        <v>0</v>
      </c>
      <c r="E60" s="773">
        <f>IF($F$5="Wastewater Collection &amp; Treatment",'Water Adaptation'!B27,IF($F$5="Drinking Water Supply",'Water Adaptation'!B6,'Water Adaptation'!B49))</f>
        <v>0</v>
      </c>
      <c r="F60" s="773">
        <f>IF($F$5="Wastewater Collection &amp; Treatment",'Water Adaptation'!C27,IF($F$5="Drinking Water Supply",'Water Adaptation'!C6,'Water Adaptation'!C49))</f>
        <v>0</v>
      </c>
      <c r="G60" s="773">
        <f>IF($F$5="Wastewater Collection &amp; Treatment",'Water Adaptation'!D27,IF($F$5="Drinking Water Supply",'Water Adaptation'!D6,'Water Adaptation'!D49))</f>
        <v>0</v>
      </c>
      <c r="H60" s="773">
        <f>IF($F$5="Wastewater Collection &amp; Treatment",'Water Adaptation'!E27,IF($F$5="Drinking Water Supply",'Water Adaptation'!E6,'Water Adaptation'!E49))</f>
        <v>0</v>
      </c>
      <c r="I60" s="773">
        <f>IF($F$5="Wastewater Collection &amp; Treatment",'Water Adaptation'!F27,IF($F$5="Drinking Water Supply",'Water Adaptation'!F6,'Water Adaptation'!F49))</f>
        <v>0</v>
      </c>
      <c r="J60" s="773">
        <f>IF($F$5="Wastewater Collection &amp; Treatment",'Water Adaptation'!G27,IF($F$5="Drinking Water Supply",'Water Adaptation'!G6,'Water Adaptation'!G49))</f>
        <v>0</v>
      </c>
      <c r="K60" s="773">
        <f>IF($F$5="Wastewater Collection &amp; Treatment",'Water Adaptation'!H27,IF($F$5="Drinking Water Supply",'Water Adaptation'!H6,'Water Adaptation'!H49))</f>
        <v>0</v>
      </c>
      <c r="L60" s="490"/>
      <c r="M60" s="690">
        <f>IF($F$5="Wastewater Collection &amp; Treatment",'Water Adaptation'!J27,IF($F$5="Drinking Water Supply",'Water Adaptation'!J6,'Water Adaptation'!J49))</f>
        <v>0</v>
      </c>
      <c r="N60" s="696"/>
      <c r="O60" s="1144"/>
      <c r="P60" s="1144"/>
      <c r="Q60" s="195"/>
      <c r="R60" s="195"/>
      <c r="S60" s="195"/>
      <c r="T60" s="195"/>
      <c r="U60" s="195"/>
      <c r="V60" s="195"/>
      <c r="W60" s="195"/>
      <c r="X60" s="195"/>
      <c r="Y60" s="195"/>
      <c r="Z60" s="195"/>
      <c r="AA60" s="195"/>
    </row>
    <row r="61" spans="1:27" ht="30" customHeight="1" x14ac:dyDescent="0.25">
      <c r="A61" s="63"/>
      <c r="B61" s="218"/>
      <c r="D61" s="515">
        <f>IF($F$5="Drinking Water Supply",Φύλλο3!B8,IF($F$5="Wastewater Collection &amp; Treatment", Φύλλο3!B30,Φύλλο3!B53))</f>
        <v>0</v>
      </c>
      <c r="E61" s="773">
        <f>IF($F$5="Wastewater Collection &amp; Treatment",'Water Adaptation'!B28,IF($F$5="Drinking Water Supply",'Water Adaptation'!B7,'Water Adaptation'!B50))</f>
        <v>0</v>
      </c>
      <c r="F61" s="773">
        <f>IF($F$5="Wastewater Collection &amp; Treatment",'Water Adaptation'!C28,IF($F$5="Drinking Water Supply",'Water Adaptation'!C7,'Water Adaptation'!C50))</f>
        <v>0</v>
      </c>
      <c r="G61" s="773">
        <f>IF($F$5="Wastewater Collection &amp; Treatment",'Water Adaptation'!D28,IF($F$5="Drinking Water Supply",'Water Adaptation'!D7,'Water Adaptation'!D50))</f>
        <v>0</v>
      </c>
      <c r="H61" s="773">
        <f>IF($F$5="Wastewater Collection &amp; Treatment",'Water Adaptation'!E28,IF($F$5="Drinking Water Supply",'Water Adaptation'!E7,'Water Adaptation'!E50))</f>
        <v>0</v>
      </c>
      <c r="I61" s="773">
        <f>IF($F$5="Wastewater Collection &amp; Treatment",'Water Adaptation'!F28,IF($F$5="Drinking Water Supply",'Water Adaptation'!F7,'Water Adaptation'!F50))</f>
        <v>0</v>
      </c>
      <c r="J61" s="773">
        <f>IF($F$5="Wastewater Collection &amp; Treatment",'Water Adaptation'!G28,IF($F$5="Drinking Water Supply",'Water Adaptation'!G7,'Water Adaptation'!G50))</f>
        <v>0</v>
      </c>
      <c r="K61" s="773">
        <f>IF($F$5="Wastewater Collection &amp; Treatment",'Water Adaptation'!H28,IF($F$5="Drinking Water Supply",'Water Adaptation'!H7,'Water Adaptation'!H50))</f>
        <v>0</v>
      </c>
      <c r="L61" s="490"/>
      <c r="M61" s="690">
        <f>IF($F$5="Wastewater Collection &amp; Treatment",'Water Adaptation'!J28,IF($F$5="Drinking Water Supply",'Water Adaptation'!J7,'Water Adaptation'!J50))</f>
        <v>0</v>
      </c>
      <c r="N61" s="696"/>
      <c r="O61" s="1144"/>
      <c r="P61" s="1144"/>
      <c r="Q61" s="195"/>
      <c r="R61" s="195"/>
      <c r="S61" s="195"/>
      <c r="T61" s="195"/>
      <c r="U61" s="195"/>
      <c r="V61" s="195"/>
      <c r="W61" s="195"/>
      <c r="X61" s="195"/>
      <c r="Y61" s="195"/>
      <c r="Z61" s="195"/>
      <c r="AA61" s="195"/>
    </row>
    <row r="62" spans="1:27" ht="30" customHeight="1" x14ac:dyDescent="0.25">
      <c r="A62" s="63"/>
      <c r="B62" s="218"/>
      <c r="D62" s="515">
        <f>IF($F$5="Drinking Water Supply",Φύλλο3!B9,IF($F$5="Wastewater Collection &amp; Treatment", Φύλλο3!B31,Φύλλο3!B54))</f>
        <v>0</v>
      </c>
      <c r="E62" s="773">
        <f>IF($F$5="Wastewater Collection &amp; Treatment",'Water Adaptation'!B29,IF($F$5="Drinking Water Supply",'Water Adaptation'!B8,'Water Adaptation'!B51))</f>
        <v>0</v>
      </c>
      <c r="F62" s="773">
        <f>IF($F$5="Wastewater Collection &amp; Treatment",'Water Adaptation'!C29,IF($F$5="Drinking Water Supply",'Water Adaptation'!C8,'Water Adaptation'!C51))</f>
        <v>0</v>
      </c>
      <c r="G62" s="773">
        <f>IF($F$5="Wastewater Collection &amp; Treatment",'Water Adaptation'!D29,IF($F$5="Drinking Water Supply",'Water Adaptation'!D8,'Water Adaptation'!D51))</f>
        <v>0</v>
      </c>
      <c r="H62" s="773">
        <f>IF($F$5="Wastewater Collection &amp; Treatment",'Water Adaptation'!E29,IF($F$5="Drinking Water Supply",'Water Adaptation'!E8,'Water Adaptation'!E51))</f>
        <v>0</v>
      </c>
      <c r="I62" s="773">
        <f>IF($F$5="Wastewater Collection &amp; Treatment",'Water Adaptation'!F29,IF($F$5="Drinking Water Supply",'Water Adaptation'!F8,'Water Adaptation'!F51))</f>
        <v>0</v>
      </c>
      <c r="J62" s="773">
        <f>IF($F$5="Wastewater Collection &amp; Treatment",'Water Adaptation'!G29,IF($F$5="Drinking Water Supply",'Water Adaptation'!G8,'Water Adaptation'!G51))</f>
        <v>0</v>
      </c>
      <c r="K62" s="773">
        <f>IF($F$5="Wastewater Collection &amp; Treatment",'Water Adaptation'!H29,IF($F$5="Drinking Water Supply",'Water Adaptation'!H8,'Water Adaptation'!H51))</f>
        <v>0</v>
      </c>
      <c r="L62" s="490"/>
      <c r="M62" s="690">
        <f>IF($F$5="Wastewater Collection &amp; Treatment",'Water Adaptation'!J29,IF($F$5="Drinking Water Supply",'Water Adaptation'!J8,'Water Adaptation'!J51))</f>
        <v>0</v>
      </c>
      <c r="N62" s="696"/>
      <c r="O62" s="1144"/>
      <c r="P62" s="1144"/>
      <c r="Q62" s="195"/>
      <c r="R62" s="195"/>
      <c r="S62" s="195"/>
      <c r="T62" s="195"/>
      <c r="U62" s="195"/>
      <c r="V62" s="195"/>
      <c r="W62" s="195"/>
      <c r="X62" s="195"/>
      <c r="Y62" s="195"/>
      <c r="Z62" s="195"/>
      <c r="AA62" s="195"/>
    </row>
    <row r="63" spans="1:27" ht="30" customHeight="1" x14ac:dyDescent="0.25">
      <c r="A63" s="171"/>
      <c r="B63" s="218"/>
      <c r="D63" s="515">
        <f>IF($F$5="Drinking Water Supply",Φύλλο3!B10,IF($F$5="Wastewater Collection &amp; Treatment", Φύλλο3!B32,Φύλλο3!B55))</f>
        <v>0</v>
      </c>
      <c r="E63" s="773">
        <f>IF($F$5="Wastewater Collection &amp; Treatment",'Water Adaptation'!B30,IF($F$5="Drinking Water Supply",'Water Adaptation'!B9,'Water Adaptation'!B52))</f>
        <v>0</v>
      </c>
      <c r="F63" s="773">
        <f>IF($F$5="Wastewater Collection &amp; Treatment",'Water Adaptation'!C30,IF($F$5="Drinking Water Supply",'Water Adaptation'!C9,'Water Adaptation'!C52))</f>
        <v>0</v>
      </c>
      <c r="G63" s="773">
        <f>IF($F$5="Wastewater Collection &amp; Treatment",'Water Adaptation'!D30,IF($F$5="Drinking Water Supply",'Water Adaptation'!D9,'Water Adaptation'!D52))</f>
        <v>0</v>
      </c>
      <c r="H63" s="773">
        <f>IF($F$5="Wastewater Collection &amp; Treatment",'Water Adaptation'!E30,IF($F$5="Drinking Water Supply",'Water Adaptation'!E9,'Water Adaptation'!E52))</f>
        <v>0</v>
      </c>
      <c r="I63" s="773">
        <f>IF($F$5="Wastewater Collection &amp; Treatment",'Water Adaptation'!F30,IF($F$5="Drinking Water Supply",'Water Adaptation'!F9,'Water Adaptation'!F52))</f>
        <v>0</v>
      </c>
      <c r="J63" s="773">
        <f>IF($F$5="Wastewater Collection &amp; Treatment",'Water Adaptation'!G30,IF($F$5="Drinking Water Supply",'Water Adaptation'!G9,'Water Adaptation'!G52))</f>
        <v>0</v>
      </c>
      <c r="K63" s="773">
        <f>IF($F$5="Wastewater Collection &amp; Treatment",'Water Adaptation'!H30,IF($F$5="Drinking Water Supply",'Water Adaptation'!H9,'Water Adaptation'!H52))</f>
        <v>0</v>
      </c>
      <c r="L63" s="490"/>
      <c r="M63" s="690">
        <f>IF($F$5="Wastewater Collection &amp; Treatment",'Water Adaptation'!J30,IF($F$5="Drinking Water Supply",'Water Adaptation'!J9,'Water Adaptation'!J52))</f>
        <v>0</v>
      </c>
      <c r="N63" s="696"/>
      <c r="O63" s="1144"/>
      <c r="P63" s="1144"/>
      <c r="Q63" s="195"/>
      <c r="R63" s="195"/>
      <c r="S63" s="195"/>
      <c r="T63" s="195"/>
      <c r="U63" s="195"/>
      <c r="V63" s="195"/>
      <c r="W63" s="195"/>
      <c r="X63" s="195"/>
      <c r="Y63" s="195"/>
      <c r="Z63" s="195"/>
      <c r="AA63" s="195"/>
    </row>
    <row r="64" spans="1:27" ht="30" customHeight="1" x14ac:dyDescent="0.25">
      <c r="A64" s="227"/>
      <c r="B64" s="218"/>
      <c r="D64" s="515">
        <f>IF($F$5="Drinking Water Supply",Φύλλο3!B11,IF($F$5="Wastewater Collection &amp; Treatment", Φύλλο3!B33,Φύλλο3!B56))</f>
        <v>0</v>
      </c>
      <c r="E64" s="773">
        <f>IF($F$5="Wastewater Collection &amp; Treatment",'Water Adaptation'!B31,IF($F$5="Drinking Water Supply",'Water Adaptation'!B10,'Water Adaptation'!B53))</f>
        <v>0</v>
      </c>
      <c r="F64" s="773">
        <f>IF($F$5="Wastewater Collection &amp; Treatment",'Water Adaptation'!C31,IF($F$5="Drinking Water Supply",'Water Adaptation'!C10,'Water Adaptation'!C53))</f>
        <v>0</v>
      </c>
      <c r="G64" s="773">
        <f>IF($F$5="Wastewater Collection &amp; Treatment",'Water Adaptation'!D31,IF($F$5="Drinking Water Supply",'Water Adaptation'!D10,'Water Adaptation'!D53))</f>
        <v>0</v>
      </c>
      <c r="H64" s="773">
        <f>IF($F$5="Wastewater Collection &amp; Treatment",'Water Adaptation'!E31,IF($F$5="Drinking Water Supply",'Water Adaptation'!E10,'Water Adaptation'!E53))</f>
        <v>0</v>
      </c>
      <c r="I64" s="773">
        <f>IF($F$5="Wastewater Collection &amp; Treatment",'Water Adaptation'!F31,IF($F$5="Drinking Water Supply",'Water Adaptation'!F10,'Water Adaptation'!F53))</f>
        <v>0</v>
      </c>
      <c r="J64" s="773">
        <f>IF($F$5="Wastewater Collection &amp; Treatment",'Water Adaptation'!G31,IF($F$5="Drinking Water Supply",'Water Adaptation'!G10,'Water Adaptation'!G53))</f>
        <v>0</v>
      </c>
      <c r="K64" s="773">
        <f>IF($F$5="Wastewater Collection &amp; Treatment",'Water Adaptation'!H31,IF($F$5="Drinking Water Supply",'Water Adaptation'!H10,'Water Adaptation'!H53))</f>
        <v>0</v>
      </c>
      <c r="L64" s="490"/>
      <c r="M64" s="690">
        <f>IF($F$5="Wastewater Collection &amp; Treatment",'Water Adaptation'!J31,IF($F$5="Drinking Water Supply",'Water Adaptation'!J10,'Water Adaptation'!J53))</f>
        <v>0</v>
      </c>
      <c r="N64" s="696"/>
      <c r="O64" s="1144"/>
      <c r="P64" s="1144"/>
      <c r="Q64" s="195"/>
      <c r="R64" s="195"/>
      <c r="S64" s="195"/>
      <c r="T64" s="195"/>
      <c r="U64" s="195"/>
      <c r="V64" s="195"/>
      <c r="W64" s="195"/>
      <c r="X64" s="195"/>
      <c r="Y64" s="195"/>
      <c r="Z64" s="195"/>
      <c r="AA64" s="195"/>
    </row>
    <row r="65" spans="1:27" ht="30" customHeight="1" x14ac:dyDescent="0.25">
      <c r="A65" s="227"/>
      <c r="B65" s="218"/>
      <c r="D65" s="515">
        <f>IF($F$5="Drinking Water Supply",Φύλλο3!B12,IF($F$5="Wastewater Collection &amp; Treatment", Φύλλο3!B34,Φύλλο3!B57))</f>
        <v>0</v>
      </c>
      <c r="E65" s="773">
        <f>IF($F$5="Wastewater Collection &amp; Treatment",'Water Adaptation'!B32,IF($F$5="Drinking Water Supply",'Water Adaptation'!B11,'Water Adaptation'!B54))</f>
        <v>0</v>
      </c>
      <c r="F65" s="773">
        <f>IF($F$5="Wastewater Collection &amp; Treatment",'Water Adaptation'!C32,IF($F$5="Drinking Water Supply",'Water Adaptation'!C11,'Water Adaptation'!C54))</f>
        <v>0</v>
      </c>
      <c r="G65" s="773">
        <f>IF($F$5="Wastewater Collection &amp; Treatment",'Water Adaptation'!D32,IF($F$5="Drinking Water Supply",'Water Adaptation'!D11,'Water Adaptation'!D54))</f>
        <v>0</v>
      </c>
      <c r="H65" s="773">
        <f>IF($F$5="Wastewater Collection &amp; Treatment",'Water Adaptation'!E32,IF($F$5="Drinking Water Supply",'Water Adaptation'!E11,'Water Adaptation'!E54))</f>
        <v>0</v>
      </c>
      <c r="I65" s="773">
        <f>IF($F$5="Wastewater Collection &amp; Treatment",'Water Adaptation'!F32,IF($F$5="Drinking Water Supply",'Water Adaptation'!F11,'Water Adaptation'!F54))</f>
        <v>0</v>
      </c>
      <c r="J65" s="773">
        <f>IF($F$5="Wastewater Collection &amp; Treatment",'Water Adaptation'!G32,IF($F$5="Drinking Water Supply",'Water Adaptation'!G11,'Water Adaptation'!G54))</f>
        <v>0</v>
      </c>
      <c r="K65" s="773">
        <f>IF($F$5="Wastewater Collection &amp; Treatment",'Water Adaptation'!H32,IF($F$5="Drinking Water Supply",'Water Adaptation'!H11,'Water Adaptation'!H54))</f>
        <v>0</v>
      </c>
      <c r="L65" s="490"/>
      <c r="M65" s="690">
        <f>IF($F$5="Wastewater Collection &amp; Treatment",'Water Adaptation'!J32,IF($F$5="Drinking Water Supply",'Water Adaptation'!J11,'Water Adaptation'!J54))</f>
        <v>0</v>
      </c>
      <c r="N65" s="696"/>
      <c r="O65" s="1144"/>
      <c r="P65" s="1144"/>
      <c r="Q65" s="195"/>
      <c r="R65" s="195"/>
      <c r="S65" s="195"/>
      <c r="T65" s="195"/>
      <c r="U65" s="195"/>
      <c r="V65" s="195"/>
      <c r="W65" s="195"/>
      <c r="X65" s="195"/>
      <c r="Y65" s="195"/>
      <c r="Z65" s="195"/>
      <c r="AA65" s="195"/>
    </row>
    <row r="66" spans="1:27" ht="30" customHeight="1" x14ac:dyDescent="0.25">
      <c r="A66" s="227"/>
      <c r="B66" s="218"/>
      <c r="D66" s="515">
        <f>IF($F$5="Drinking Water Supply",Φύλλο3!B13,IF($F$5="Wastewater Collection &amp; Treatment", Φύλλο3!B35,Φύλλο3!B58))</f>
        <v>0</v>
      </c>
      <c r="E66" s="773">
        <f>IF($F$5="Wastewater Collection &amp; Treatment",'Water Adaptation'!B33,IF($F$5="Drinking Water Supply",'Water Adaptation'!B12,'Water Adaptation'!B55))</f>
        <v>0</v>
      </c>
      <c r="F66" s="773">
        <f>IF($F$5="Wastewater Collection &amp; Treatment",'Water Adaptation'!C33,IF($F$5="Drinking Water Supply",'Water Adaptation'!C12,'Water Adaptation'!C55))</f>
        <v>0</v>
      </c>
      <c r="G66" s="773">
        <f>IF($F$5="Wastewater Collection &amp; Treatment",'Water Adaptation'!D33,IF($F$5="Drinking Water Supply",'Water Adaptation'!D12,'Water Adaptation'!D55))</f>
        <v>0</v>
      </c>
      <c r="H66" s="773">
        <f>IF($F$5="Wastewater Collection &amp; Treatment",'Water Adaptation'!E33,IF($F$5="Drinking Water Supply",'Water Adaptation'!E12,'Water Adaptation'!E55))</f>
        <v>0</v>
      </c>
      <c r="I66" s="773">
        <f>IF($F$5="Wastewater Collection &amp; Treatment",'Water Adaptation'!F33,IF($F$5="Drinking Water Supply",'Water Adaptation'!F12,'Water Adaptation'!F55))</f>
        <v>0</v>
      </c>
      <c r="J66" s="773">
        <f>IF($F$5="Wastewater Collection &amp; Treatment",'Water Adaptation'!G33,IF($F$5="Drinking Water Supply",'Water Adaptation'!G12,'Water Adaptation'!G55))</f>
        <v>0</v>
      </c>
      <c r="K66" s="773">
        <f>IF($F$5="Wastewater Collection &amp; Treatment",'Water Adaptation'!H33,IF($F$5="Drinking Water Supply",'Water Adaptation'!H12,'Water Adaptation'!H55))</f>
        <v>0</v>
      </c>
      <c r="L66" s="490"/>
      <c r="M66" s="690">
        <f>IF($F$5="Wastewater Collection &amp; Treatment",'Water Adaptation'!J33,IF($F$5="Drinking Water Supply",'Water Adaptation'!J12,'Water Adaptation'!J55))</f>
        <v>0</v>
      </c>
      <c r="N66" s="696"/>
      <c r="O66" s="691"/>
      <c r="P66" s="691"/>
      <c r="Q66" s="195"/>
      <c r="R66" s="195"/>
      <c r="S66" s="195"/>
      <c r="T66" s="195"/>
      <c r="U66" s="195"/>
      <c r="V66" s="195"/>
      <c r="W66" s="195"/>
      <c r="X66" s="195"/>
      <c r="Y66" s="195"/>
      <c r="Z66" s="195"/>
      <c r="AA66" s="195"/>
    </row>
    <row r="67" spans="1:27" ht="30" customHeight="1" x14ac:dyDescent="0.25">
      <c r="A67" s="227"/>
      <c r="B67" s="218"/>
      <c r="D67" s="515">
        <f>IF($F$5="Drinking Water Supply",Φύλλο3!B14,IF($F$5="Wastewater Collection &amp; Treatment", Φύλλο3!B36,Φύλλο3!B59))</f>
        <v>0</v>
      </c>
      <c r="E67" s="773">
        <f>IF($F$5="Wastewater Collection &amp; Treatment",'Water Adaptation'!B34,IF($F$5="Drinking Water Supply",'Water Adaptation'!B13,'Water Adaptation'!B56))</f>
        <v>0</v>
      </c>
      <c r="F67" s="773">
        <f>IF($F$5="Wastewater Collection &amp; Treatment",'Water Adaptation'!C34,IF($F$5="Drinking Water Supply",'Water Adaptation'!C13,'Water Adaptation'!C56))</f>
        <v>0</v>
      </c>
      <c r="G67" s="773">
        <f>IF($F$5="Wastewater Collection &amp; Treatment",'Water Adaptation'!D34,IF($F$5="Drinking Water Supply",'Water Adaptation'!D13,'Water Adaptation'!D56))</f>
        <v>0</v>
      </c>
      <c r="H67" s="773">
        <f>IF($F$5="Wastewater Collection &amp; Treatment",'Water Adaptation'!E34,IF($F$5="Drinking Water Supply",'Water Adaptation'!E13,'Water Adaptation'!E56))</f>
        <v>0</v>
      </c>
      <c r="I67" s="773">
        <f>IF($F$5="Wastewater Collection &amp; Treatment",'Water Adaptation'!F34,IF($F$5="Drinking Water Supply",'Water Adaptation'!F13,'Water Adaptation'!F56))</f>
        <v>0</v>
      </c>
      <c r="J67" s="773">
        <f>IF($F$5="Wastewater Collection &amp; Treatment",'Water Adaptation'!G34,IF($F$5="Drinking Water Supply",'Water Adaptation'!G13,'Water Adaptation'!G56))</f>
        <v>0</v>
      </c>
      <c r="K67" s="773">
        <f>IF($F$5="Wastewater Collection &amp; Treatment",'Water Adaptation'!H34,IF($F$5="Drinking Water Supply",'Water Adaptation'!H13,'Water Adaptation'!H56))</f>
        <v>0</v>
      </c>
      <c r="L67" s="490"/>
      <c r="M67" s="690">
        <f>IF($F$5="Wastewater Collection &amp; Treatment",'Water Adaptation'!J34,IF($F$5="Drinking Water Supply",'Water Adaptation'!J13,'Water Adaptation'!J56))</f>
        <v>0</v>
      </c>
      <c r="N67" s="696"/>
      <c r="O67" s="691"/>
      <c r="P67" s="691"/>
      <c r="Q67" s="195"/>
      <c r="R67" s="195"/>
      <c r="S67" s="195"/>
      <c r="T67" s="195"/>
      <c r="U67" s="195"/>
      <c r="V67" s="195"/>
      <c r="W67" s="195"/>
      <c r="X67" s="195"/>
      <c r="Y67" s="195"/>
      <c r="Z67" s="195"/>
      <c r="AA67" s="195"/>
    </row>
    <row r="68" spans="1:27" ht="30" customHeight="1" x14ac:dyDescent="0.25">
      <c r="A68" s="227"/>
      <c r="B68" s="218"/>
      <c r="D68" s="515">
        <f>IF($F$5="Drinking Water Supply",Φύλλο3!B15,IF($F$5="Wastewater Collection &amp; Treatment", Φύλλο3!B37,Φύλλο3!B60))</f>
        <v>0</v>
      </c>
      <c r="E68" s="773">
        <f>IF($F$5="Wastewater Collection &amp; Treatment",'Water Adaptation'!B35,IF($F$5="Drinking Water Supply",'Water Adaptation'!B14,'Water Adaptation'!B57))</f>
        <v>0</v>
      </c>
      <c r="F68" s="773">
        <f>IF($F$5="Wastewater Collection &amp; Treatment",'Water Adaptation'!C35,IF($F$5="Drinking Water Supply",'Water Adaptation'!C14,'Water Adaptation'!C57))</f>
        <v>0</v>
      </c>
      <c r="G68" s="773">
        <f>IF($F$5="Wastewater Collection &amp; Treatment",'Water Adaptation'!D35,IF($F$5="Drinking Water Supply",'Water Adaptation'!D14,'Water Adaptation'!D57))</f>
        <v>0</v>
      </c>
      <c r="H68" s="773">
        <f>IF($F$5="Wastewater Collection &amp; Treatment",'Water Adaptation'!E35,IF($F$5="Drinking Water Supply",'Water Adaptation'!E14,'Water Adaptation'!E57))</f>
        <v>0</v>
      </c>
      <c r="I68" s="773">
        <f>IF($F$5="Wastewater Collection &amp; Treatment",'Water Adaptation'!F35,IF($F$5="Drinking Water Supply",'Water Adaptation'!F14,'Water Adaptation'!F57))</f>
        <v>0</v>
      </c>
      <c r="J68" s="773">
        <f>IF($F$5="Wastewater Collection &amp; Treatment",'Water Adaptation'!G35,IF($F$5="Drinking Water Supply",'Water Adaptation'!G14,'Water Adaptation'!G57))</f>
        <v>0</v>
      </c>
      <c r="K68" s="773">
        <f>IF($F$5="Wastewater Collection &amp; Treatment",'Water Adaptation'!H35,IF($F$5="Drinking Water Supply",'Water Adaptation'!H14,'Water Adaptation'!H57))</f>
        <v>0</v>
      </c>
      <c r="L68" s="490"/>
      <c r="M68" s="690">
        <f>IF($F$5="Wastewater Collection &amp; Treatment",'Water Adaptation'!J35,IF($F$5="Drinking Water Supply",'Water Adaptation'!J14,'Water Adaptation'!J57))</f>
        <v>0</v>
      </c>
      <c r="N68" s="696"/>
      <c r="O68" s="691"/>
      <c r="P68" s="691"/>
      <c r="Q68" s="195"/>
      <c r="R68" s="195"/>
      <c r="S68" s="195"/>
      <c r="T68" s="195"/>
      <c r="U68" s="195"/>
      <c r="V68" s="195"/>
      <c r="W68" s="195"/>
      <c r="X68" s="195"/>
      <c r="Y68" s="195"/>
      <c r="Z68" s="195"/>
      <c r="AA68" s="195"/>
    </row>
    <row r="69" spans="1:27" ht="30" customHeight="1" x14ac:dyDescent="0.25">
      <c r="A69" s="227"/>
      <c r="B69" s="218"/>
      <c r="D69" s="515">
        <f>IF($F$5="Drinking Water Supply",Φύλλο3!B16,IF($F$5="Wastewater Collection &amp; Treatment", Φύλλο3!B38,Φύλλο3!B61))</f>
        <v>0</v>
      </c>
      <c r="E69" s="773">
        <f>IF($F$5="Wastewater Collection &amp; Treatment",'Water Adaptation'!B36,IF($F$5="Drinking Water Supply",'Water Adaptation'!B15,'Water Adaptation'!B58))</f>
        <v>0</v>
      </c>
      <c r="F69" s="773">
        <f>IF($F$5="Wastewater Collection &amp; Treatment",'Water Adaptation'!C36,IF($F$5="Drinking Water Supply",'Water Adaptation'!C15,'Water Adaptation'!C58))</f>
        <v>0</v>
      </c>
      <c r="G69" s="773">
        <f>IF($F$5="Wastewater Collection &amp; Treatment",'Water Adaptation'!D36,IF($F$5="Drinking Water Supply",'Water Adaptation'!D15,'Water Adaptation'!D58))</f>
        <v>0</v>
      </c>
      <c r="H69" s="773">
        <f>IF($F$5="Wastewater Collection &amp; Treatment",'Water Adaptation'!E36,IF($F$5="Drinking Water Supply",'Water Adaptation'!E15,'Water Adaptation'!E58))</f>
        <v>0</v>
      </c>
      <c r="I69" s="773">
        <f>IF($F$5="Wastewater Collection &amp; Treatment",'Water Adaptation'!F36,IF($F$5="Drinking Water Supply",'Water Adaptation'!F15,'Water Adaptation'!F58))</f>
        <v>0</v>
      </c>
      <c r="J69" s="773">
        <f>IF($F$5="Wastewater Collection &amp; Treatment",'Water Adaptation'!G36,IF($F$5="Drinking Water Supply",'Water Adaptation'!G15,'Water Adaptation'!G58))</f>
        <v>0</v>
      </c>
      <c r="K69" s="773">
        <f>IF($F$5="Wastewater Collection &amp; Treatment",'Water Adaptation'!H36,IF($F$5="Drinking Water Supply",'Water Adaptation'!H15,'Water Adaptation'!H58))</f>
        <v>0</v>
      </c>
      <c r="L69" s="490"/>
      <c r="M69" s="690">
        <f>IF($F$5="Wastewater Collection &amp; Treatment",'Water Adaptation'!J36,IF($F$5="Drinking Water Supply",'Water Adaptation'!J15,'Water Adaptation'!J58))</f>
        <v>0</v>
      </c>
      <c r="N69" s="696"/>
      <c r="O69" s="691"/>
      <c r="P69" s="691"/>
      <c r="Q69" s="195"/>
      <c r="R69" s="195"/>
      <c r="S69" s="195"/>
      <c r="T69" s="195"/>
      <c r="U69" s="195"/>
      <c r="V69" s="195"/>
      <c r="W69" s="195"/>
      <c r="X69" s="195"/>
      <c r="Y69" s="195"/>
      <c r="Z69" s="195"/>
      <c r="AA69" s="195"/>
    </row>
    <row r="70" spans="1:27" ht="30" customHeight="1" x14ac:dyDescent="0.25">
      <c r="A70" s="227"/>
      <c r="B70" s="218"/>
      <c r="D70" s="515">
        <f>IF($F$5="Drinking Water Supply",Φύλλο3!B17,IF($F$5="Wastewater Collection &amp; Treatment", Φύλλο3!B39,Φύλλο3!B62))</f>
        <v>0</v>
      </c>
      <c r="E70" s="773">
        <f>IF($F$5="Wastewater Collection &amp; Treatment",'Water Adaptation'!B37,IF($F$5="Drinking Water Supply",'Water Adaptation'!B16,'Water Adaptation'!B59))</f>
        <v>0</v>
      </c>
      <c r="F70" s="773">
        <f>IF($F$5="Wastewater Collection &amp; Treatment",'Water Adaptation'!C37,IF($F$5="Drinking Water Supply",'Water Adaptation'!C16,'Water Adaptation'!C59))</f>
        <v>0</v>
      </c>
      <c r="G70" s="773">
        <f>IF($F$5="Wastewater Collection &amp; Treatment",'Water Adaptation'!D37,IF($F$5="Drinking Water Supply",'Water Adaptation'!D16,'Water Adaptation'!D59))</f>
        <v>0</v>
      </c>
      <c r="H70" s="773">
        <f>IF($F$5="Wastewater Collection &amp; Treatment",'Water Adaptation'!E37,IF($F$5="Drinking Water Supply",'Water Adaptation'!E16,'Water Adaptation'!E59))</f>
        <v>0</v>
      </c>
      <c r="I70" s="773">
        <f>IF($F$5="Wastewater Collection &amp; Treatment",'Water Adaptation'!F37,IF($F$5="Drinking Water Supply",'Water Adaptation'!F16,'Water Adaptation'!F59))</f>
        <v>0</v>
      </c>
      <c r="J70" s="773">
        <f>IF($F$5="Wastewater Collection &amp; Treatment",'Water Adaptation'!G37,IF($F$5="Drinking Water Supply",'Water Adaptation'!G16,'Water Adaptation'!G59))</f>
        <v>0</v>
      </c>
      <c r="K70" s="773">
        <f>IF($F$5="Wastewater Collection &amp; Treatment",'Water Adaptation'!H37,IF($F$5="Drinking Water Supply",'Water Adaptation'!H16,'Water Adaptation'!H59))</f>
        <v>0</v>
      </c>
      <c r="L70" s="490"/>
      <c r="M70" s="690">
        <f>IF($F$5="Wastewater Collection &amp; Treatment",'Water Adaptation'!J37,IF($F$5="Drinking Water Supply",'Water Adaptation'!J16,'Water Adaptation'!J59))</f>
        <v>0</v>
      </c>
      <c r="N70" s="696"/>
      <c r="O70" s="691"/>
      <c r="P70" s="691"/>
      <c r="Q70" s="195"/>
      <c r="R70" s="195"/>
      <c r="S70" s="195"/>
      <c r="T70" s="195"/>
      <c r="U70" s="195"/>
      <c r="V70" s="195"/>
      <c r="W70" s="195"/>
      <c r="X70" s="195"/>
      <c r="Y70" s="195"/>
      <c r="Z70" s="195"/>
      <c r="AA70" s="195"/>
    </row>
    <row r="71" spans="1:27" ht="30" customHeight="1" x14ac:dyDescent="0.25">
      <c r="A71" s="227"/>
      <c r="B71" s="218"/>
      <c r="D71" s="515">
        <f>IF($F$5="Drinking Water Supply",Φύλλο3!B18,IF($F$5="Wastewater Collection &amp; Treatment", Φύλλο3!B40,Φύλλο3!B63))</f>
        <v>0</v>
      </c>
      <c r="E71" s="773">
        <f>IF($F$5="Wastewater Collection &amp; Treatment",'Water Adaptation'!B38,IF($F$5="Drinking Water Supply",'Water Adaptation'!B17,'Water Adaptation'!B60))</f>
        <v>0</v>
      </c>
      <c r="F71" s="773">
        <f>IF($F$5="Wastewater Collection &amp; Treatment",'Water Adaptation'!C38,IF($F$5="Drinking Water Supply",'Water Adaptation'!C17,'Water Adaptation'!C60))</f>
        <v>0</v>
      </c>
      <c r="G71" s="773">
        <f>IF($F$5="Wastewater Collection &amp; Treatment",'Water Adaptation'!D38,IF($F$5="Drinking Water Supply",'Water Adaptation'!D17,'Water Adaptation'!D60))</f>
        <v>0</v>
      </c>
      <c r="H71" s="773">
        <f>IF($F$5="Wastewater Collection &amp; Treatment",'Water Adaptation'!E38,IF($F$5="Drinking Water Supply",'Water Adaptation'!E17,'Water Adaptation'!E60))</f>
        <v>0</v>
      </c>
      <c r="I71" s="773">
        <f>IF($F$5="Wastewater Collection &amp; Treatment",'Water Adaptation'!F38,IF($F$5="Drinking Water Supply",'Water Adaptation'!F17,'Water Adaptation'!F60))</f>
        <v>0</v>
      </c>
      <c r="J71" s="773">
        <f>IF($F$5="Wastewater Collection &amp; Treatment",'Water Adaptation'!G38,IF($F$5="Drinking Water Supply",'Water Adaptation'!G17,'Water Adaptation'!G60))</f>
        <v>0</v>
      </c>
      <c r="K71" s="773">
        <f>IF($F$5="Wastewater Collection &amp; Treatment",'Water Adaptation'!H38,IF($F$5="Drinking Water Supply",'Water Adaptation'!H17,'Water Adaptation'!H60))</f>
        <v>0</v>
      </c>
      <c r="L71" s="490"/>
      <c r="M71" s="690">
        <f>IF($F$5="Wastewater Collection &amp; Treatment",'Water Adaptation'!J38,IF($F$5="Drinking Water Supply",'Water Adaptation'!J17,'Water Adaptation'!J60))</f>
        <v>0</v>
      </c>
      <c r="N71" s="696"/>
      <c r="O71" s="691"/>
      <c r="P71" s="691"/>
      <c r="Q71" s="195"/>
      <c r="R71" s="195"/>
      <c r="S71" s="195"/>
      <c r="T71" s="195"/>
      <c r="U71" s="195"/>
      <c r="V71" s="195"/>
      <c r="W71" s="195"/>
      <c r="X71" s="195"/>
      <c r="Y71" s="195"/>
      <c r="Z71" s="195"/>
      <c r="AA71" s="195"/>
    </row>
    <row r="72" spans="1:27" ht="30" customHeight="1" x14ac:dyDescent="0.25">
      <c r="A72" s="227"/>
      <c r="B72" s="218"/>
      <c r="D72" s="515">
        <f>IF($F$5="Drinking Water Supply",Φύλλο3!B19,IF($F$5="Wastewater Collection &amp; Treatment", Φύλλο3!B41,Φύλλο3!B64))</f>
        <v>0</v>
      </c>
      <c r="E72" s="773">
        <f>IF($F$5="Wastewater Collection &amp; Treatment",'Water Adaptation'!B39,IF($F$5="Drinking Water Supply",'Water Adaptation'!B18,'Water Adaptation'!B61))</f>
        <v>0</v>
      </c>
      <c r="F72" s="773">
        <f>IF($F$5="Wastewater Collection &amp; Treatment",'Water Adaptation'!C39,IF($F$5="Drinking Water Supply",'Water Adaptation'!C18,'Water Adaptation'!C61))</f>
        <v>0</v>
      </c>
      <c r="G72" s="773">
        <f>IF($F$5="Wastewater Collection &amp; Treatment",'Water Adaptation'!D39,IF($F$5="Drinking Water Supply",'Water Adaptation'!D18,'Water Adaptation'!D61))</f>
        <v>0</v>
      </c>
      <c r="H72" s="773">
        <f>IF($F$5="Wastewater Collection &amp; Treatment",'Water Adaptation'!E39,IF($F$5="Drinking Water Supply",'Water Adaptation'!E18,'Water Adaptation'!E61))</f>
        <v>0</v>
      </c>
      <c r="I72" s="773">
        <f>IF($F$5="Wastewater Collection &amp; Treatment",'Water Adaptation'!F39,IF($F$5="Drinking Water Supply",'Water Adaptation'!F18,'Water Adaptation'!F61))</f>
        <v>0</v>
      </c>
      <c r="J72" s="773">
        <f>IF($F$5="Wastewater Collection &amp; Treatment",'Water Adaptation'!G39,IF($F$5="Drinking Water Supply",'Water Adaptation'!G18,'Water Adaptation'!G61))</f>
        <v>0</v>
      </c>
      <c r="K72" s="773">
        <f>IF($F$5="Wastewater Collection &amp; Treatment",'Water Adaptation'!H39,IF($F$5="Drinking Water Supply",'Water Adaptation'!H18,'Water Adaptation'!H61))</f>
        <v>0</v>
      </c>
      <c r="L72" s="490"/>
      <c r="M72" s="690">
        <f>IF($F$5="Wastewater Collection &amp; Treatment",'Water Adaptation'!J39,IF($F$5="Drinking Water Supply",'Water Adaptation'!J18,'Water Adaptation'!J61))</f>
        <v>0</v>
      </c>
      <c r="N72" s="696"/>
      <c r="O72" s="691"/>
      <c r="P72" s="691"/>
      <c r="Q72" s="195"/>
      <c r="R72" s="195"/>
      <c r="S72" s="195"/>
      <c r="T72" s="195"/>
      <c r="U72" s="195"/>
      <c r="V72" s="195"/>
      <c r="W72" s="195"/>
      <c r="X72" s="195"/>
      <c r="Y72" s="195"/>
      <c r="Z72" s="195"/>
      <c r="AA72" s="195"/>
    </row>
    <row r="73" spans="1:27" ht="30" customHeight="1" x14ac:dyDescent="0.25">
      <c r="A73" s="227"/>
      <c r="B73" s="218"/>
      <c r="D73" s="515">
        <f>IF($F$5="Drinking Water Supply",Φύλλο3!B20,IF($F$5="Wastewater Collection &amp; Treatment", Φύλλο3!B42,Φύλλο3!B65))</f>
        <v>0</v>
      </c>
      <c r="E73" s="773">
        <f>IF($F$5="Wastewater Collection &amp; Treatment",'Water Adaptation'!B40,IF($F$5="Drinking Water Supply",'Water Adaptation'!B19,'Water Adaptation'!B62))</f>
        <v>0</v>
      </c>
      <c r="F73" s="773">
        <f>IF($F$5="Wastewater Collection &amp; Treatment",'Water Adaptation'!C40,IF($F$5="Drinking Water Supply",'Water Adaptation'!C19,'Water Adaptation'!C62))</f>
        <v>0</v>
      </c>
      <c r="G73" s="773">
        <f>IF($F$5="Wastewater Collection &amp; Treatment",'Water Adaptation'!D40,IF($F$5="Drinking Water Supply",'Water Adaptation'!D19,'Water Adaptation'!D62))</f>
        <v>0</v>
      </c>
      <c r="H73" s="773">
        <f>IF($F$5="Wastewater Collection &amp; Treatment",'Water Adaptation'!E40,IF($F$5="Drinking Water Supply",'Water Adaptation'!E19,'Water Adaptation'!E62))</f>
        <v>0</v>
      </c>
      <c r="I73" s="773">
        <f>IF($F$5="Wastewater Collection &amp; Treatment",'Water Adaptation'!F40,IF($F$5="Drinking Water Supply",'Water Adaptation'!F19,'Water Adaptation'!F62))</f>
        <v>0</v>
      </c>
      <c r="J73" s="773">
        <f>IF($F$5="Wastewater Collection &amp; Treatment",'Water Adaptation'!G40,IF($F$5="Drinking Water Supply",'Water Adaptation'!G19,'Water Adaptation'!G62))</f>
        <v>0</v>
      </c>
      <c r="K73" s="773">
        <f>IF($F$5="Wastewater Collection &amp; Treatment",'Water Adaptation'!H40,IF($F$5="Drinking Water Supply",'Water Adaptation'!H19,'Water Adaptation'!H62))</f>
        <v>0</v>
      </c>
      <c r="L73" s="490"/>
      <c r="M73" s="690">
        <f>IF($F$5="Wastewater Collection &amp; Treatment",'Water Adaptation'!J40,IF($F$5="Drinking Water Supply",'Water Adaptation'!J19,'Water Adaptation'!J62))</f>
        <v>0</v>
      </c>
      <c r="N73" s="696"/>
      <c r="O73" s="691"/>
      <c r="P73" s="691"/>
      <c r="Q73" s="195"/>
      <c r="R73" s="195"/>
      <c r="S73" s="195"/>
      <c r="T73" s="195"/>
      <c r="U73" s="195"/>
      <c r="V73" s="195"/>
      <c r="W73" s="195"/>
      <c r="X73" s="195"/>
      <c r="Y73" s="195"/>
      <c r="Z73" s="195"/>
      <c r="AA73" s="195"/>
    </row>
    <row r="74" spans="1:27" ht="30" customHeight="1" x14ac:dyDescent="0.25">
      <c r="A74" s="227"/>
      <c r="B74" s="218"/>
      <c r="D74" s="515">
        <f>IF($F$5="Drinking Water Supply",Φύλλο3!B21,IF($F$5="Wastewater Collection &amp; Treatment", Φύλλο3!B43,Φύλλο3!B66))</f>
        <v>0</v>
      </c>
      <c r="E74" s="773">
        <f>IF($F$5="Wastewater Collection &amp; Treatment",'Water Adaptation'!B41,IF($F$5="Drinking Water Supply",'Water Adaptation'!B20,'Water Adaptation'!B63))</f>
        <v>0</v>
      </c>
      <c r="F74" s="773">
        <f>IF($F$5="Wastewater Collection &amp; Treatment",'Water Adaptation'!C41,IF($F$5="Drinking Water Supply",'Water Adaptation'!C20,'Water Adaptation'!C63))</f>
        <v>0</v>
      </c>
      <c r="G74" s="773">
        <f>IF($F$5="Wastewater Collection &amp; Treatment",'Water Adaptation'!D41,IF($F$5="Drinking Water Supply",'Water Adaptation'!D20,'Water Adaptation'!D63))</f>
        <v>0</v>
      </c>
      <c r="H74" s="773">
        <f>IF($F$5="Wastewater Collection &amp; Treatment",'Water Adaptation'!E41,IF($F$5="Drinking Water Supply",'Water Adaptation'!E20,'Water Adaptation'!E63))</f>
        <v>0</v>
      </c>
      <c r="I74" s="773">
        <f>IF($F$5="Wastewater Collection &amp; Treatment",'Water Adaptation'!F41,IF($F$5="Drinking Water Supply",'Water Adaptation'!F20,'Water Adaptation'!F63))</f>
        <v>0</v>
      </c>
      <c r="J74" s="773">
        <f>IF($F$5="Wastewater Collection &amp; Treatment",'Water Adaptation'!G41,IF($F$5="Drinking Water Supply",'Water Adaptation'!G20,'Water Adaptation'!G63))</f>
        <v>0</v>
      </c>
      <c r="K74" s="773">
        <f>IF($F$5="Wastewater Collection &amp; Treatment",'Water Adaptation'!H41,IF($F$5="Drinking Water Supply",'Water Adaptation'!H20,'Water Adaptation'!H63))</f>
        <v>0</v>
      </c>
      <c r="L74" s="490"/>
      <c r="M74" s="690">
        <f>IF($F$5="Wastewater Collection &amp; Treatment",'Water Adaptation'!J41,IF($F$5="Drinking Water Supply",'Water Adaptation'!J20,'Water Adaptation'!J63))</f>
        <v>0</v>
      </c>
      <c r="N74" s="696"/>
      <c r="O74" s="691"/>
      <c r="P74" s="691"/>
      <c r="Q74" s="195"/>
      <c r="R74" s="195"/>
      <c r="S74" s="195"/>
      <c r="T74" s="195"/>
      <c r="U74" s="195"/>
      <c r="V74" s="195"/>
      <c r="W74" s="195"/>
      <c r="X74" s="195"/>
      <c r="Y74" s="195"/>
      <c r="Z74" s="195"/>
      <c r="AA74" s="195"/>
    </row>
    <row r="75" spans="1:27" ht="30" customHeight="1" x14ac:dyDescent="0.25">
      <c r="A75" s="227"/>
      <c r="B75" s="218"/>
      <c r="D75" s="515">
        <f>IF($F$5="Drinking Water Supply",Φύλλο3!B22,IF($F$5="Wastewater Collection &amp; Treatment", Φύλλο3!B44,Φύλλο3!B67))</f>
        <v>0</v>
      </c>
      <c r="E75" s="773">
        <f>IF($F$5="Wastewater Collection &amp; Treatment",'Water Adaptation'!B42,IF($F$5="Drinking Water Supply",'Water Adaptation'!B21,'Water Adaptation'!B64))</f>
        <v>0</v>
      </c>
      <c r="F75" s="773">
        <f>IF($F$5="Wastewater Collection &amp; Treatment",'Water Adaptation'!C42,IF($F$5="Drinking Water Supply",'Water Adaptation'!C21,'Water Adaptation'!C64))</f>
        <v>0</v>
      </c>
      <c r="G75" s="773">
        <f>IF($F$5="Wastewater Collection &amp; Treatment",'Water Adaptation'!D42,IF($F$5="Drinking Water Supply",'Water Adaptation'!D21,'Water Adaptation'!D64))</f>
        <v>0</v>
      </c>
      <c r="H75" s="773">
        <f>IF($F$5="Wastewater Collection &amp; Treatment",'Water Adaptation'!E42,IF($F$5="Drinking Water Supply",'Water Adaptation'!E21,'Water Adaptation'!E64))</f>
        <v>0</v>
      </c>
      <c r="I75" s="773">
        <f>IF($F$5="Wastewater Collection &amp; Treatment",'Water Adaptation'!F42,IF($F$5="Drinking Water Supply",'Water Adaptation'!F21,'Water Adaptation'!F64))</f>
        <v>0</v>
      </c>
      <c r="J75" s="773">
        <f>IF($F$5="Wastewater Collection &amp; Treatment",'Water Adaptation'!G42,IF($F$5="Drinking Water Supply",'Water Adaptation'!G21,'Water Adaptation'!G64))</f>
        <v>0</v>
      </c>
      <c r="K75" s="773">
        <f>IF($F$5="Wastewater Collection &amp; Treatment",'Water Adaptation'!H42,IF($F$5="Drinking Water Supply",'Water Adaptation'!H21,'Water Adaptation'!H64))</f>
        <v>0</v>
      </c>
      <c r="L75" s="490"/>
      <c r="M75" s="690">
        <f>IF($F$5="Wastewater Collection &amp; Treatment",'Water Adaptation'!J42,IF($F$5="Drinking Water Supply",'Water Adaptation'!J21,'Water Adaptation'!J64))</f>
        <v>0</v>
      </c>
      <c r="N75" s="696"/>
      <c r="O75" s="691"/>
      <c r="P75" s="691"/>
      <c r="Q75" s="195"/>
      <c r="R75" s="195"/>
      <c r="S75" s="195"/>
      <c r="T75" s="195"/>
      <c r="U75" s="195"/>
      <c r="V75" s="195"/>
      <c r="W75" s="195"/>
      <c r="X75" s="195"/>
      <c r="Y75" s="195"/>
      <c r="Z75" s="195"/>
      <c r="AA75" s="195"/>
    </row>
    <row r="76" spans="1:27" ht="30" customHeight="1" x14ac:dyDescent="0.25">
      <c r="A76" s="227"/>
      <c r="B76" s="218"/>
      <c r="D76" s="515">
        <f>IF($F$5="Drinking Water Supply",Φύλλο3!B23,IF($F$5="Wastewater Collection &amp; Treatment", Φύλλο3!B45,Φύλλο3!B68))</f>
        <v>0</v>
      </c>
      <c r="E76" s="773">
        <f>IF($F$5="Wastewater Collection &amp; Treatment",'Water Adaptation'!B43,IF($F$5="Drinking Water Supply",'Water Adaptation'!B22,'Water Adaptation'!B65))</f>
        <v>0</v>
      </c>
      <c r="F76" s="773">
        <f>IF($F$5="Wastewater Collection &amp; Treatment",'Water Adaptation'!C43,IF($F$5="Drinking Water Supply",'Water Adaptation'!C22,'Water Adaptation'!C65))</f>
        <v>0</v>
      </c>
      <c r="G76" s="773">
        <f>IF($F$5="Wastewater Collection &amp; Treatment",'Water Adaptation'!D43,IF($F$5="Drinking Water Supply",'Water Adaptation'!D22,'Water Adaptation'!D65))</f>
        <v>0</v>
      </c>
      <c r="H76" s="773">
        <f>IF($F$5="Wastewater Collection &amp; Treatment",'Water Adaptation'!E43,IF($F$5="Drinking Water Supply",'Water Adaptation'!E22,'Water Adaptation'!E65))</f>
        <v>0</v>
      </c>
      <c r="I76" s="773">
        <f>IF($F$5="Wastewater Collection &amp; Treatment",'Water Adaptation'!F43,IF($F$5="Drinking Water Supply",'Water Adaptation'!F22,'Water Adaptation'!F65))</f>
        <v>0</v>
      </c>
      <c r="J76" s="773">
        <f>IF($F$5="Wastewater Collection &amp; Treatment",'Water Adaptation'!G43,IF($F$5="Drinking Water Supply",'Water Adaptation'!G22,'Water Adaptation'!G65))</f>
        <v>0</v>
      </c>
      <c r="K76" s="773">
        <f>IF($F$5="Wastewater Collection &amp; Treatment",'Water Adaptation'!H43,IF($F$5="Drinking Water Supply",'Water Adaptation'!H22,'Water Adaptation'!H65))</f>
        <v>0</v>
      </c>
      <c r="L76" s="490"/>
      <c r="M76" s="690">
        <f>IF($F$5="Wastewater Collection &amp; Treatment",'Water Adaptation'!J43,IF($F$5="Drinking Water Supply",'Water Adaptation'!J22,'Water Adaptation'!J65))</f>
        <v>0</v>
      </c>
      <c r="N76" s="696"/>
      <c r="O76" s="691"/>
      <c r="P76" s="691"/>
      <c r="Q76" s="195"/>
      <c r="R76" s="195"/>
      <c r="S76" s="195"/>
      <c r="T76" s="195"/>
      <c r="U76" s="195"/>
      <c r="V76" s="195"/>
      <c r="W76" s="195"/>
      <c r="X76" s="195"/>
      <c r="Y76" s="195"/>
      <c r="Z76" s="195"/>
      <c r="AA76" s="195"/>
    </row>
    <row r="77" spans="1:27" ht="38.450000000000003" customHeight="1" x14ac:dyDescent="0.25">
      <c r="A77" s="103"/>
      <c r="B77" s="218"/>
      <c r="C77" s="88"/>
      <c r="D77" s="1160" t="s">
        <v>267</v>
      </c>
      <c r="E77" s="1160"/>
      <c r="F77" s="1160"/>
      <c r="G77" s="1160"/>
      <c r="H77" s="1160"/>
      <c r="I77" s="1160"/>
      <c r="J77" s="1160"/>
      <c r="K77" s="1160"/>
      <c r="L77" s="368"/>
      <c r="M77" s="692"/>
      <c r="N77" s="479"/>
      <c r="O77" s="1151"/>
      <c r="P77" s="1151"/>
      <c r="Q77" s="195"/>
      <c r="R77" s="195"/>
      <c r="S77" s="195"/>
      <c r="T77" s="195"/>
      <c r="U77" s="195"/>
      <c r="V77" s="195"/>
      <c r="W77" s="195"/>
      <c r="X77" s="195"/>
      <c r="Y77" s="195"/>
      <c r="Z77" s="195"/>
      <c r="AA77" s="195"/>
    </row>
    <row r="78" spans="1:27" ht="38.25" customHeight="1" x14ac:dyDescent="0.25">
      <c r="A78" s="103"/>
      <c r="B78" s="218"/>
      <c r="C78" s="88"/>
      <c r="D78" s="685" t="str">
        <f>IF($F$5="Drinking Water Supply",Φύλλο3!C4,IF($F$5="Wastewater Collection &amp; Treatment", Φύλλο3!C26,Φύλλο3!C49))</f>
        <v>Diversificar las opciones de suministro de agua para evitar la escasez de agua.</v>
      </c>
      <c r="E78" s="687">
        <f>IF($F$5="Wastewater Collection &amp; Treatment",'Water Adaptation'!M24,IF($F$5="Drinking Water Supply",'Water Adaptation'!M3,'Water Adaptation'!M46))</f>
        <v>0</v>
      </c>
      <c r="F78" s="687" t="str">
        <f>IF($F$5="Wastewater Collection &amp; Treatment",'Water Adaptation'!N24,IF($F$5="Drinking Water Supply",'Water Adaptation'!N3,'Water Adaptation'!N46))</f>
        <v>Bajo</v>
      </c>
      <c r="G78" s="687">
        <f>IF($F$5="Wastewater Collection &amp; Treatment",'Water Adaptation'!O24,IF($F$5="Drinking Water Supply",'Water Adaptation'!O3,'Water Adaptation'!O46))</f>
        <v>0</v>
      </c>
      <c r="H78" s="687">
        <f>IF($F$5="Wastewater Collection &amp; Treatment",'Water Adaptation'!P24,IF($F$5="Drinking Water Supply",'Water Adaptation'!P3,'Water Adaptation'!P46))</f>
        <v>0</v>
      </c>
      <c r="I78" s="687">
        <f>IF($F$5="Wastewater Collection &amp; Treatment",'Water Adaptation'!Q24,IF($F$5="Drinking Water Supply",'Water Adaptation'!Q3,'Water Adaptation'!Q46))</f>
        <v>0</v>
      </c>
      <c r="J78" s="687">
        <f>IF($F$5="Wastewater Collection &amp; Treatment",'Water Adaptation'!R24,IF($F$5="Drinking Water Supply",'Water Adaptation'!R3,'Water Adaptation'!R46))</f>
        <v>0</v>
      </c>
      <c r="K78" s="687">
        <f>IF($F$5="Wastewater Collection &amp; Treatment",'Water Adaptation'!S24,IF($F$5="Drinking Water Supply",'Water Adaptation'!S3,'Water Adaptation'!S46))</f>
        <v>0</v>
      </c>
      <c r="L78" s="490"/>
      <c r="M78" s="690" t="str">
        <f>IF($F$5="Wastewater Collection &amp; Treatment",'Water Adaptation'!T24,IF($F$5="Drinking Water Supply",'Water Adaptation'!T3,'Water Adaptation'!T46))</f>
        <v>Caro</v>
      </c>
      <c r="N78" s="696"/>
      <c r="O78" s="1144"/>
      <c r="P78" s="1144"/>
      <c r="Q78" s="195"/>
      <c r="R78" s="195"/>
      <c r="S78" s="195"/>
      <c r="T78" s="195"/>
      <c r="U78" s="195"/>
      <c r="V78" s="195"/>
      <c r="W78" s="195"/>
      <c r="X78" s="195"/>
      <c r="Y78" s="195"/>
      <c r="Z78" s="195"/>
      <c r="AA78" s="195"/>
    </row>
    <row r="79" spans="1:27" ht="48" customHeight="1" x14ac:dyDescent="0.25">
      <c r="A79" s="103"/>
      <c r="B79" s="218"/>
      <c r="C79" s="88"/>
      <c r="D79" s="685" t="str">
        <f>IF($F$5="Drinking Water Supply",Φύλλο3!C5,IF($F$5="Wastewater Collection &amp; Treatment", Φύλλο3!C27,Φύλλο3!C50))</f>
        <v>Supervisar el estado de las tuberías de agua (para minimizar fugas y maximizar la conservación de agua)</v>
      </c>
      <c r="E79" s="687">
        <f>IF($F$5="Wastewater Collection &amp; Treatment",'Water Adaptation'!M25,IF($F$5="Drinking Water Supply",'Water Adaptation'!M4,'Water Adaptation'!M47))</f>
        <v>0</v>
      </c>
      <c r="F79" s="687" t="str">
        <f>IF($F$5="Wastewater Collection &amp; Treatment",'Water Adaptation'!N25,IF($F$5="Drinking Water Supply",'Water Adaptation'!N4,'Water Adaptation'!N47))</f>
        <v>Alto</v>
      </c>
      <c r="G79" s="687">
        <f>IF($F$5="Wastewater Collection &amp; Treatment",'Water Adaptation'!O25,IF($F$5="Drinking Water Supply",'Water Adaptation'!O4,'Water Adaptation'!O47))</f>
        <v>0</v>
      </c>
      <c r="H79" s="687">
        <f>IF($F$5="Wastewater Collection &amp; Treatment",'Water Adaptation'!P25,IF($F$5="Drinking Water Supply",'Water Adaptation'!P4,'Water Adaptation'!P47))</f>
        <v>0</v>
      </c>
      <c r="I79" s="687">
        <f>IF($F$5="Wastewater Collection &amp; Treatment",'Water Adaptation'!Q25,IF($F$5="Drinking Water Supply",'Water Adaptation'!Q4,'Water Adaptation'!Q47))</f>
        <v>0</v>
      </c>
      <c r="J79" s="687">
        <f>IF($F$5="Wastewater Collection &amp; Treatment",'Water Adaptation'!R25,IF($F$5="Drinking Water Supply",'Water Adaptation'!R4,'Water Adaptation'!R47))</f>
        <v>0</v>
      </c>
      <c r="K79" s="687">
        <f>IF($F$5="Wastewater Collection &amp; Treatment",'Water Adaptation'!S25,IF($F$5="Drinking Water Supply",'Water Adaptation'!S4,'Water Adaptation'!S47))</f>
        <v>0</v>
      </c>
      <c r="L79" s="490"/>
      <c r="M79" s="690" t="str">
        <f>IF($F$5="Wastewater Collection &amp; Treatment",'Water Adaptation'!T25,IF($F$5="Drinking Water Supply",'Water Adaptation'!T4,'Water Adaptation'!T47))</f>
        <v>Barato</v>
      </c>
      <c r="N79" s="696"/>
      <c r="O79" s="1144"/>
      <c r="P79" s="1144"/>
      <c r="Q79" s="195"/>
      <c r="R79" s="195"/>
      <c r="S79" s="195"/>
      <c r="T79" s="195"/>
      <c r="U79" s="195"/>
      <c r="V79" s="195"/>
      <c r="W79" s="195"/>
      <c r="X79" s="195"/>
      <c r="Y79" s="195"/>
      <c r="Z79" s="195"/>
      <c r="AA79" s="195"/>
    </row>
    <row r="80" spans="1:27" ht="39.950000000000003" customHeight="1" x14ac:dyDescent="0.25">
      <c r="A80" s="103"/>
      <c r="B80" s="218"/>
      <c r="C80" s="88"/>
      <c r="D80" s="685" t="str">
        <f>IF($F$5="Drinking Water Supply",Φύλλο3!C6,IF($F$5="Wastewater Collection &amp; Treatment", Φύλλο3!C28,Φύλλο3!C51))</f>
        <v xml:space="preserve">Sustituir el riego superficial por sistemas de riego por goteo </v>
      </c>
      <c r="E80" s="687" t="str">
        <f>IF($F$5="Wastewater Collection &amp; Treatment",'Water Adaptation'!M26,IF($F$5="Drinking Water Supply",'Water Adaptation'!M5,'Water Adaptation'!M48))</f>
        <v>Bajo</v>
      </c>
      <c r="F80" s="687">
        <f>IF($F$5="Wastewater Collection &amp; Treatment",'Water Adaptation'!N26,IF($F$5="Drinking Water Supply",'Water Adaptation'!N5,'Water Adaptation'!N48))</f>
        <v>0</v>
      </c>
      <c r="G80" s="687">
        <f>IF($F$5="Wastewater Collection &amp; Treatment",'Water Adaptation'!O26,IF($F$5="Drinking Water Supply",'Water Adaptation'!O5,'Water Adaptation'!O48))</f>
        <v>0</v>
      </c>
      <c r="H80" s="687">
        <f>IF($F$5="Wastewater Collection &amp; Treatment",'Water Adaptation'!P26,IF($F$5="Drinking Water Supply",'Water Adaptation'!P5,'Water Adaptation'!P48))</f>
        <v>0</v>
      </c>
      <c r="I80" s="687">
        <f>IF($F$5="Wastewater Collection &amp; Treatment",'Water Adaptation'!Q26,IF($F$5="Drinking Water Supply",'Water Adaptation'!Q5,'Water Adaptation'!Q48))</f>
        <v>0</v>
      </c>
      <c r="J80" s="687">
        <f>IF($F$5="Wastewater Collection &amp; Treatment",'Water Adaptation'!R26,IF($F$5="Drinking Water Supply",'Water Adaptation'!R5,'Water Adaptation'!R48))</f>
        <v>0</v>
      </c>
      <c r="K80" s="687">
        <f>IF($F$5="Wastewater Collection &amp; Treatment",'Water Adaptation'!S26,IF($F$5="Drinking Water Supply",'Water Adaptation'!S5,'Water Adaptation'!S48))</f>
        <v>0</v>
      </c>
      <c r="L80" s="490"/>
      <c r="M80" s="690" t="str">
        <f>IF($F$5="Wastewater Collection &amp; Treatment",'Water Adaptation'!T26,IF($F$5="Drinking Water Supply",'Water Adaptation'!T5,'Water Adaptation'!T48))</f>
        <v>Barato</v>
      </c>
      <c r="N80" s="696"/>
      <c r="O80" s="1144"/>
      <c r="P80" s="1144"/>
      <c r="Q80" s="195"/>
      <c r="R80" s="195"/>
      <c r="S80" s="195"/>
      <c r="T80" s="195"/>
      <c r="U80" s="195"/>
      <c r="V80" s="195"/>
      <c r="W80" s="195"/>
      <c r="X80" s="195"/>
      <c r="Y80" s="195"/>
      <c r="Z80" s="195"/>
      <c r="AA80" s="195"/>
    </row>
    <row r="81" spans="1:27" ht="44.25" customHeight="1" x14ac:dyDescent="0.25">
      <c r="A81" s="103"/>
      <c r="B81" s="218"/>
      <c r="C81" s="88"/>
      <c r="D81" s="685" t="str">
        <f>IF($F$5="Drinking Water Supply",Φύλλο3!C7,IF($F$5="Wastewater Collection &amp; Treatment", Φύλλο3!C29,Φύλλο3!C52))</f>
        <v xml:space="preserve">Plantar cultivos tolerantes a la sequía que exhiban tasas de supervivencia mayores en entornos áridos </v>
      </c>
      <c r="E81" s="687" t="str">
        <f>IF($F$5="Wastewater Collection &amp; Treatment",'Water Adaptation'!M27,IF($F$5="Drinking Water Supply",'Water Adaptation'!M6,'Water Adaptation'!M49))</f>
        <v>Alto</v>
      </c>
      <c r="F81" s="687">
        <f>IF($F$5="Wastewater Collection &amp; Treatment",'Water Adaptation'!N27,IF($F$5="Drinking Water Supply",'Water Adaptation'!N6,'Water Adaptation'!N49))</f>
        <v>0</v>
      </c>
      <c r="G81" s="687">
        <f>IF($F$5="Wastewater Collection &amp; Treatment",'Water Adaptation'!O27,IF($F$5="Drinking Water Supply",'Water Adaptation'!O6,'Water Adaptation'!O49))</f>
        <v>0</v>
      </c>
      <c r="H81" s="687">
        <f>IF($F$5="Wastewater Collection &amp; Treatment",'Water Adaptation'!P27,IF($F$5="Drinking Water Supply",'Water Adaptation'!P6,'Water Adaptation'!P49))</f>
        <v>0</v>
      </c>
      <c r="I81" s="687">
        <f>IF($F$5="Wastewater Collection &amp; Treatment",'Water Adaptation'!Q27,IF($F$5="Drinking Water Supply",'Water Adaptation'!Q6,'Water Adaptation'!Q49))</f>
        <v>0</v>
      </c>
      <c r="J81" s="687">
        <f>IF($F$5="Wastewater Collection &amp; Treatment",'Water Adaptation'!R27,IF($F$5="Drinking Water Supply",'Water Adaptation'!R6,'Water Adaptation'!R49))</f>
        <v>0</v>
      </c>
      <c r="K81" s="687">
        <f>IF($F$5="Wastewater Collection &amp; Treatment",'Water Adaptation'!S27,IF($F$5="Drinking Water Supply",'Water Adaptation'!S6,'Water Adaptation'!S49))</f>
        <v>0</v>
      </c>
      <c r="L81" s="490"/>
      <c r="M81" s="690" t="str">
        <f>IF($F$5="Wastewater Collection &amp; Treatment",'Water Adaptation'!T27,IF($F$5="Drinking Water Supply",'Water Adaptation'!T6,'Water Adaptation'!T49))</f>
        <v>Caro</v>
      </c>
      <c r="N81" s="696"/>
      <c r="O81" s="1144"/>
      <c r="P81" s="1144"/>
      <c r="Q81" s="195"/>
      <c r="R81" s="195"/>
      <c r="S81" s="195"/>
      <c r="T81" s="195"/>
      <c r="U81" s="195"/>
      <c r="V81" s="195"/>
      <c r="W81" s="195"/>
      <c r="X81" s="195"/>
      <c r="Y81" s="195"/>
      <c r="Z81" s="195"/>
      <c r="AA81" s="195"/>
    </row>
    <row r="82" spans="1:27" ht="41.45" customHeight="1" x14ac:dyDescent="0.25">
      <c r="A82" s="103"/>
      <c r="B82" s="218"/>
      <c r="C82" s="88"/>
      <c r="D82" s="685" t="str">
        <f>IF($F$5="Drinking Water Supply",Φύλλο3!C8,IF($F$5="Wastewater Collection &amp; Treatment", Φύλλο3!C30,Φύλλο3!C53))</f>
        <v>Fomentar prácticas de recogida de aguas pluviales y tecnologías de microrriego para limitar la demanda de agua para uso agrícola.</v>
      </c>
      <c r="E82" s="687">
        <f>IF($F$5="Wastewater Collection &amp; Treatment",'Water Adaptation'!M28,IF($F$5="Drinking Water Supply",'Water Adaptation'!M7,'Water Adaptation'!M50))</f>
        <v>0</v>
      </c>
      <c r="F82" s="687">
        <f>IF($F$5="Wastewater Collection &amp; Treatment",'Water Adaptation'!N28,IF($F$5="Drinking Water Supply",'Water Adaptation'!N7,'Water Adaptation'!N50))</f>
        <v>0</v>
      </c>
      <c r="G82" s="687">
        <f>IF($F$5="Wastewater Collection &amp; Treatment",'Water Adaptation'!O28,IF($F$5="Drinking Water Supply",'Water Adaptation'!O7,'Water Adaptation'!O50))</f>
        <v>0</v>
      </c>
      <c r="H82" s="687">
        <f>IF($F$5="Wastewater Collection &amp; Treatment",'Water Adaptation'!P28,IF($F$5="Drinking Water Supply",'Water Adaptation'!P7,'Water Adaptation'!P50))</f>
        <v>0</v>
      </c>
      <c r="I82" s="687">
        <f>IF($F$5="Wastewater Collection &amp; Treatment",'Water Adaptation'!Q28,IF($F$5="Drinking Water Supply",'Water Adaptation'!Q7,'Water Adaptation'!Q50))</f>
        <v>0</v>
      </c>
      <c r="J82" s="687">
        <f>IF($F$5="Wastewater Collection &amp; Treatment",'Water Adaptation'!R28,IF($F$5="Drinking Water Supply",'Water Adaptation'!R7,'Water Adaptation'!R50))</f>
        <v>0</v>
      </c>
      <c r="K82" s="687">
        <f>IF($F$5="Wastewater Collection &amp; Treatment",'Water Adaptation'!S28,IF($F$5="Drinking Water Supply",'Water Adaptation'!S7,'Water Adaptation'!S50))</f>
        <v>0</v>
      </c>
      <c r="L82" s="490"/>
      <c r="M82" s="690">
        <f>IF($F$5="Wastewater Collection &amp; Treatment",'Water Adaptation'!T28,IF($F$5="Drinking Water Supply",'Water Adaptation'!T7,'Water Adaptation'!T50))</f>
        <v>0</v>
      </c>
      <c r="N82" s="696"/>
      <c r="O82" s="691"/>
      <c r="P82" s="691"/>
      <c r="Q82" s="195"/>
      <c r="R82" s="195"/>
      <c r="S82" s="195"/>
      <c r="T82" s="195"/>
      <c r="U82" s="195"/>
      <c r="V82" s="195"/>
      <c r="W82" s="195"/>
      <c r="X82" s="195"/>
      <c r="Y82" s="195"/>
      <c r="Z82" s="195"/>
      <c r="AA82" s="195"/>
    </row>
    <row r="83" spans="1:27" ht="37.5" customHeight="1" x14ac:dyDescent="0.25">
      <c r="A83" s="103"/>
      <c r="B83" s="218"/>
      <c r="C83" s="88"/>
      <c r="D83" s="685">
        <f>IF($F$5="Drinking Water Supply",Φύλλο3!C9,IF($F$5="Wastewater Collection &amp; Treatment", Φύλλο3!C31,Φύλλο3!C54))</f>
        <v>0</v>
      </c>
      <c r="E83" s="687">
        <f>IF($F$5="Wastewater Collection &amp; Treatment",'Water Adaptation'!M29,IF($F$5="Drinking Water Supply",'Water Adaptation'!M8,'Water Adaptation'!M51))</f>
        <v>0</v>
      </c>
      <c r="F83" s="687">
        <f>IF($F$5="Wastewater Collection &amp; Treatment",'Water Adaptation'!N29,IF($F$5="Drinking Water Supply",'Water Adaptation'!N8,'Water Adaptation'!N51))</f>
        <v>0</v>
      </c>
      <c r="G83" s="687">
        <f>IF($F$5="Wastewater Collection &amp; Treatment",'Water Adaptation'!O29,IF($F$5="Drinking Water Supply",'Water Adaptation'!O8,'Water Adaptation'!O51))</f>
        <v>0</v>
      </c>
      <c r="H83" s="687">
        <f>IF($F$5="Wastewater Collection &amp; Treatment",'Water Adaptation'!P29,IF($F$5="Drinking Water Supply",'Water Adaptation'!P8,'Water Adaptation'!P51))</f>
        <v>0</v>
      </c>
      <c r="I83" s="687">
        <f>IF($F$5="Wastewater Collection &amp; Treatment",'Water Adaptation'!Q29,IF($F$5="Drinking Water Supply",'Water Adaptation'!Q8,'Water Adaptation'!Q51))</f>
        <v>0</v>
      </c>
      <c r="J83" s="687">
        <f>IF($F$5="Wastewater Collection &amp; Treatment",'Water Adaptation'!R29,IF($F$5="Drinking Water Supply",'Water Adaptation'!R8,'Water Adaptation'!R51))</f>
        <v>0</v>
      </c>
      <c r="K83" s="687">
        <f>IF($F$5="Wastewater Collection &amp; Treatment",'Water Adaptation'!S29,IF($F$5="Drinking Water Supply",'Water Adaptation'!S8,'Water Adaptation'!S51))</f>
        <v>0</v>
      </c>
      <c r="L83" s="490"/>
      <c r="M83" s="690">
        <f>IF($F$5="Wastewater Collection &amp; Treatment",'Water Adaptation'!T29,IF($F$5="Drinking Water Supply",'Water Adaptation'!T8,'Water Adaptation'!T51))</f>
        <v>0</v>
      </c>
      <c r="N83" s="697"/>
      <c r="O83" s="691"/>
      <c r="P83" s="691"/>
      <c r="Q83" s="195"/>
      <c r="R83" s="195"/>
      <c r="S83" s="195"/>
      <c r="T83" s="195"/>
      <c r="U83" s="195"/>
      <c r="V83" s="195"/>
      <c r="W83" s="195"/>
      <c r="X83" s="195"/>
      <c r="Y83" s="195"/>
      <c r="Z83" s="195"/>
      <c r="AA83" s="195"/>
    </row>
    <row r="84" spans="1:27" ht="18.75" customHeight="1" x14ac:dyDescent="0.25">
      <c r="A84" s="103"/>
      <c r="B84" s="218"/>
      <c r="C84" s="88"/>
      <c r="D84" s="684"/>
      <c r="E84" s="367"/>
      <c r="F84" s="367"/>
      <c r="G84" s="368"/>
      <c r="H84" s="368"/>
      <c r="I84" s="368"/>
      <c r="J84" s="368"/>
      <c r="K84" s="368"/>
      <c r="L84" s="368"/>
      <c r="M84" s="479"/>
      <c r="N84" s="479"/>
      <c r="Q84" s="195"/>
      <c r="R84" s="195"/>
      <c r="S84" s="195"/>
      <c r="T84" s="195"/>
      <c r="U84" s="195"/>
      <c r="V84" s="195"/>
      <c r="W84" s="195"/>
      <c r="X84" s="195"/>
      <c r="Y84" s="195"/>
      <c r="Z84" s="195"/>
      <c r="AA84" s="195"/>
    </row>
    <row r="85" spans="1:27" ht="18.75" customHeight="1" x14ac:dyDescent="0.25">
      <c r="A85" s="103"/>
      <c r="B85" s="218"/>
      <c r="C85" s="88"/>
      <c r="D85" s="50" t="s">
        <v>268</v>
      </c>
      <c r="E85" s="367"/>
      <c r="F85" s="367"/>
      <c r="G85" s="368"/>
      <c r="H85" s="368"/>
      <c r="I85" s="368"/>
      <c r="J85" s="368"/>
      <c r="K85" s="368"/>
      <c r="L85" s="368"/>
      <c r="M85" s="479"/>
      <c r="N85" s="479"/>
      <c r="Q85" s="195"/>
      <c r="R85" s="195"/>
      <c r="S85" s="195"/>
      <c r="T85" s="195"/>
      <c r="U85" s="195"/>
      <c r="V85" s="195"/>
      <c r="W85" s="195"/>
      <c r="X85" s="195"/>
      <c r="Y85" s="195"/>
      <c r="Z85" s="195"/>
      <c r="AA85" s="195"/>
    </row>
    <row r="86" spans="1:27" ht="38.450000000000003" customHeight="1" x14ac:dyDescent="0.25">
      <c r="A86" s="228"/>
      <c r="B86" s="218"/>
      <c r="C86" s="229"/>
      <c r="D86" s="1161" t="s">
        <v>269</v>
      </c>
      <c r="E86" s="1161"/>
      <c r="F86" s="1161"/>
      <c r="G86" s="1161"/>
      <c r="H86" s="1161"/>
      <c r="I86" s="1161"/>
      <c r="J86" s="1161"/>
      <c r="K86" s="1161"/>
      <c r="L86" s="22"/>
      <c r="M86" s="491" t="s">
        <v>265</v>
      </c>
      <c r="N86" s="492"/>
      <c r="O86" s="1156" t="s">
        <v>266</v>
      </c>
      <c r="P86" s="1156"/>
      <c r="Q86" s="195"/>
      <c r="R86" s="195"/>
      <c r="S86" s="195"/>
      <c r="T86" s="195"/>
      <c r="U86" s="195"/>
      <c r="V86" s="195"/>
      <c r="W86" s="195"/>
      <c r="X86" s="195"/>
      <c r="Y86" s="195"/>
      <c r="Z86" s="195"/>
      <c r="AA86" s="195"/>
    </row>
    <row r="87" spans="1:27" ht="30" customHeight="1" x14ac:dyDescent="0.25">
      <c r="C87" s="1159"/>
      <c r="D87" s="708" t="s">
        <v>270</v>
      </c>
      <c r="E87" s="829">
        <f>IF($F$5="Wastewater Collection &amp; Treatment",'Water Adaptation'!W24,IF($F$5="Drinking Water Supply",'Water Adaptation'!W3,'Water Adaptation'!W46))</f>
        <v>0</v>
      </c>
      <c r="F87" s="829" t="str">
        <f>IF($F$5="Wastewater Collection &amp; Treatment",'Water Adaptation'!X24,IF($F$5="Drinking Water Supply",'Water Adaptation'!X3,'Water Adaptation'!X46))</f>
        <v>Bajo</v>
      </c>
      <c r="G87" s="829">
        <f>IF($F$5="Wastewater Collection &amp; Treatment",'Water Adaptation'!Y24,IF($F$5="Drinking Water Supply",'Water Adaptation'!Y3,'Water Adaptation'!Y46))</f>
        <v>0</v>
      </c>
      <c r="H87" s="829">
        <f>IF($F$5="Wastewater Collection &amp; Treatment",'Water Adaptation'!Z24,IF($F$5="Drinking Water Supply",'Water Adaptation'!Z3,'Water Adaptation'!Z46))</f>
        <v>0</v>
      </c>
      <c r="I87" s="829">
        <f>IF($F$5="Wastewater Collection &amp; Treatment",'Water Adaptation'!AA24,IF($F$5="Drinking Water Supply",'Water Adaptation'!AA3,'Water Adaptation'!AA46))</f>
        <v>0</v>
      </c>
      <c r="J87" s="829">
        <f>IF($F$5="Wastewater Collection &amp; Treatment",'Water Adaptation'!AB24,IF($F$5="Drinking Water Supply",'Water Adaptation'!AB3,'Water Adaptation'!AB46))</f>
        <v>0</v>
      </c>
      <c r="K87" s="829" t="str">
        <f>IF($F$5="Wastewater Collection &amp; Treatment",'Water Adaptation'!AC24,IF($F$5="Drinking Water Supply",'Water Adaptation'!AC3,'Water Adaptation'!AC46))</f>
        <v>Alto</v>
      </c>
      <c r="L87" s="367"/>
      <c r="M87" s="873" t="s">
        <v>271</v>
      </c>
      <c r="N87" s="702"/>
      <c r="O87" s="1153"/>
      <c r="P87" s="1153"/>
      <c r="Q87" s="195"/>
      <c r="R87" s="195"/>
      <c r="S87" s="195"/>
      <c r="T87" s="195"/>
      <c r="U87" s="195"/>
      <c r="V87" s="195"/>
      <c r="W87" s="195"/>
      <c r="X87" s="195"/>
      <c r="Y87" s="195"/>
      <c r="Z87" s="195"/>
      <c r="AA87" s="195"/>
    </row>
    <row r="88" spans="1:27" ht="30" customHeight="1" x14ac:dyDescent="0.25">
      <c r="C88" s="1159"/>
      <c r="D88" s="705" t="s">
        <v>272</v>
      </c>
      <c r="E88" s="829" t="str">
        <f>IF($F$5="Wastewater Collection &amp; Treatment",'Water Adaptation'!W25,IF($F$5="Drinking Water Supply",'Water Adaptation'!W4,'Water Adaptation'!W47))</f>
        <v>Bajo</v>
      </c>
      <c r="F88" s="829" t="str">
        <f>IF($F$5="Wastewater Collection &amp; Treatment",'Water Adaptation'!X25,IF($F$5="Drinking Water Supply",'Water Adaptation'!X4,'Water Adaptation'!X47))</f>
        <v>Bajo</v>
      </c>
      <c r="G88" s="829">
        <f>IF($F$5="Wastewater Collection &amp; Treatment",'Water Adaptation'!Y25,IF($F$5="Drinking Water Supply",'Water Adaptation'!Y4,'Water Adaptation'!Y47))</f>
        <v>0</v>
      </c>
      <c r="H88" s="829" t="str">
        <f>IF($F$5="Wastewater Collection &amp; Treatment",'Water Adaptation'!Z25,IF($F$5="Drinking Water Supply",'Water Adaptation'!Z4,'Water Adaptation'!Z47))</f>
        <v>Bajo</v>
      </c>
      <c r="I88" s="829">
        <f>IF($F$5="Wastewater Collection &amp; Treatment",'Water Adaptation'!AA25,IF($F$5="Drinking Water Supply",'Water Adaptation'!AA4,'Water Adaptation'!AA47))</f>
        <v>0</v>
      </c>
      <c r="J88" s="829">
        <f>IF($F$5="Wastewater Collection &amp; Treatment",'Water Adaptation'!AB25,IF($F$5="Drinking Water Supply",'Water Adaptation'!AB4,'Water Adaptation'!AB47))</f>
        <v>0</v>
      </c>
      <c r="K88" s="829">
        <f>IF($F$5="Wastewater Collection &amp; Treatment",'Water Adaptation'!AC25,IF($F$5="Drinking Water Supply",'Water Adaptation'!AC4,'Water Adaptation'!AC47))</f>
        <v>0</v>
      </c>
      <c r="L88" s="367"/>
      <c r="M88" s="874" t="s">
        <v>273</v>
      </c>
      <c r="N88" s="702"/>
      <c r="O88" s="1153"/>
      <c r="P88" s="1153"/>
      <c r="Q88" s="195"/>
      <c r="R88" s="195"/>
      <c r="S88" s="195"/>
      <c r="T88" s="195"/>
      <c r="U88" s="195"/>
      <c r="V88" s="195"/>
      <c r="W88" s="195"/>
      <c r="X88" s="195"/>
      <c r="Y88" s="195"/>
      <c r="Z88" s="195"/>
      <c r="AA88" s="195"/>
    </row>
    <row r="89" spans="1:27" ht="30" customHeight="1" x14ac:dyDescent="0.25">
      <c r="C89" s="1159"/>
      <c r="D89" s="706" t="s">
        <v>274</v>
      </c>
      <c r="E89" s="829">
        <f>IF($F$5="Wastewater Collection &amp; Treatment",'Water Adaptation'!W26,IF($F$5="Drinking Water Supply",'Water Adaptation'!W5,'Water Adaptation'!W48))</f>
        <v>0</v>
      </c>
      <c r="F89" s="829" t="str">
        <f>IF($F$5="Wastewater Collection &amp; Treatment",'Water Adaptation'!X26,IF($F$5="Drinking Water Supply",'Water Adaptation'!X5,'Water Adaptation'!X48))</f>
        <v>Bajo</v>
      </c>
      <c r="G89" s="829">
        <f>IF($F$5="Wastewater Collection &amp; Treatment",'Water Adaptation'!Y26,IF($F$5="Drinking Water Supply",'Water Adaptation'!Y5,'Water Adaptation'!Y48))</f>
        <v>0</v>
      </c>
      <c r="H89" s="829">
        <f>IF($F$5="Wastewater Collection &amp; Treatment",'Water Adaptation'!Z26,IF($F$5="Drinking Water Supply",'Water Adaptation'!Z5,'Water Adaptation'!Z48))</f>
        <v>0</v>
      </c>
      <c r="I89" s="829">
        <f>IF($F$5="Wastewater Collection &amp; Treatment",'Water Adaptation'!AA26,IF($F$5="Drinking Water Supply",'Water Adaptation'!AA5,'Water Adaptation'!AA48))</f>
        <v>0</v>
      </c>
      <c r="J89" s="829" t="str">
        <f>IF($F$5="Wastewater Collection &amp; Treatment",'Water Adaptation'!AB26,IF($F$5="Drinking Water Supply",'Water Adaptation'!AB5,'Water Adaptation'!AB48))</f>
        <v>Alto</v>
      </c>
      <c r="K89" s="829">
        <f>IF($F$5="Wastewater Collection &amp; Treatment",'Water Adaptation'!AC26,IF($F$5="Drinking Water Supply",'Water Adaptation'!AC5,'Water Adaptation'!AC48))</f>
        <v>0</v>
      </c>
      <c r="L89" s="367"/>
      <c r="M89" s="874" t="s">
        <v>273</v>
      </c>
      <c r="N89" s="702"/>
      <c r="O89" s="1153"/>
      <c r="P89" s="1153"/>
      <c r="Q89" s="195"/>
      <c r="R89" s="195"/>
      <c r="S89" s="195"/>
      <c r="T89" s="195"/>
      <c r="U89" s="195"/>
      <c r="V89" s="195"/>
      <c r="W89" s="195"/>
      <c r="X89" s="195"/>
      <c r="Y89" s="195"/>
      <c r="Z89" s="195"/>
      <c r="AA89" s="195"/>
    </row>
    <row r="90" spans="1:27" ht="30" customHeight="1" x14ac:dyDescent="0.25">
      <c r="C90" s="1159"/>
      <c r="D90" s="705" t="s">
        <v>275</v>
      </c>
      <c r="E90" s="829">
        <f>IF($F$5="Wastewater Collection &amp; Treatment",'Water Adaptation'!W27,IF($F$5="Drinking Water Supply",'Water Adaptation'!W6,'Water Adaptation'!W49))</f>
        <v>0</v>
      </c>
      <c r="F90" s="829" t="str">
        <f>IF($F$5="Wastewater Collection &amp; Treatment",'Water Adaptation'!X27,IF($F$5="Drinking Water Supply",'Water Adaptation'!X6,'Water Adaptation'!X49))</f>
        <v>Alto</v>
      </c>
      <c r="G90" s="829">
        <f>IF($F$5="Wastewater Collection &amp; Treatment",'Water Adaptation'!Y27,IF($F$5="Drinking Water Supply",'Water Adaptation'!Y6,'Water Adaptation'!Y49))</f>
        <v>0</v>
      </c>
      <c r="H90" s="829">
        <f>IF($F$5="Wastewater Collection &amp; Treatment",'Water Adaptation'!Z27,IF($F$5="Drinking Water Supply",'Water Adaptation'!Z6,'Water Adaptation'!Z49))</f>
        <v>0</v>
      </c>
      <c r="I90" s="829">
        <f>IF($F$5="Wastewater Collection &amp; Treatment",'Water Adaptation'!AA27,IF($F$5="Drinking Water Supply",'Water Adaptation'!AA6,'Water Adaptation'!AA49))</f>
        <v>0</v>
      </c>
      <c r="J90" s="829" t="str">
        <f>IF($F$5="Wastewater Collection &amp; Treatment",'Water Adaptation'!AB27,IF($F$5="Drinking Water Supply",'Water Adaptation'!AB6,'Water Adaptation'!AB49))</f>
        <v>Alto</v>
      </c>
      <c r="K90" s="829">
        <f>IF($F$5="Wastewater Collection &amp; Treatment",'Water Adaptation'!AC27,IF($F$5="Drinking Water Supply",'Water Adaptation'!AC6,'Water Adaptation'!AC49))</f>
        <v>0</v>
      </c>
      <c r="L90" s="367"/>
      <c r="M90" s="874" t="s">
        <v>273</v>
      </c>
      <c r="N90" s="702"/>
      <c r="O90" s="1153"/>
      <c r="P90" s="1153"/>
      <c r="Q90" s="195"/>
      <c r="R90" s="195"/>
      <c r="S90" s="195"/>
      <c r="T90" s="195"/>
      <c r="U90" s="195"/>
      <c r="V90" s="195"/>
      <c r="W90" s="195"/>
      <c r="X90" s="195"/>
      <c r="Y90" s="195"/>
      <c r="Z90" s="195"/>
      <c r="AA90" s="195"/>
    </row>
    <row r="91" spans="1:27" ht="30" customHeight="1" x14ac:dyDescent="0.25">
      <c r="C91" s="1159"/>
      <c r="D91" s="705" t="s">
        <v>276</v>
      </c>
      <c r="E91" s="829" t="str">
        <f>IF($F$5="Wastewater Collection &amp; Treatment",'Water Adaptation'!W28,IF($F$5="Drinking Water Supply",'Water Adaptation'!W7,'Water Adaptation'!W50))</f>
        <v>Bajo</v>
      </c>
      <c r="F91" s="829" t="str">
        <f>IF($F$5="Wastewater Collection &amp; Treatment",'Water Adaptation'!X28,IF($F$5="Drinking Water Supply",'Water Adaptation'!X7,'Water Adaptation'!X50))</f>
        <v>Bajo</v>
      </c>
      <c r="G91" s="829">
        <f>IF($F$5="Wastewater Collection &amp; Treatment",'Water Adaptation'!Y28,IF($F$5="Drinking Water Supply",'Water Adaptation'!Y7,'Water Adaptation'!Y50))</f>
        <v>0</v>
      </c>
      <c r="H91" s="829" t="str">
        <f>IF($F$5="Wastewater Collection &amp; Treatment",'Water Adaptation'!Z28,IF($F$5="Drinking Water Supply",'Water Adaptation'!Z7,'Water Adaptation'!Z50))</f>
        <v>Bajo</v>
      </c>
      <c r="I91" s="829">
        <f>IF($F$5="Wastewater Collection &amp; Treatment",'Water Adaptation'!AA28,IF($F$5="Drinking Water Supply",'Water Adaptation'!AA7,'Water Adaptation'!AA50))</f>
        <v>0</v>
      </c>
      <c r="J91" s="829">
        <f>IF($F$5="Wastewater Collection &amp; Treatment",'Water Adaptation'!AB28,IF($F$5="Drinking Water Supply",'Water Adaptation'!AB7,'Water Adaptation'!AB50))</f>
        <v>0</v>
      </c>
      <c r="K91" s="829">
        <f>IF($F$5="Wastewater Collection &amp; Treatment",'Water Adaptation'!AC28,IF($F$5="Drinking Water Supply",'Water Adaptation'!AC7,'Water Adaptation'!AC50))</f>
        <v>0</v>
      </c>
      <c r="L91" s="231"/>
      <c r="M91" s="874" t="s">
        <v>277</v>
      </c>
      <c r="N91" s="703"/>
      <c r="O91" s="698"/>
      <c r="P91" s="698"/>
      <c r="Q91" s="195"/>
      <c r="R91" s="195"/>
      <c r="S91" s="195"/>
      <c r="T91" s="195"/>
      <c r="U91" s="195"/>
      <c r="V91" s="195"/>
      <c r="W91" s="195"/>
      <c r="X91" s="195"/>
      <c r="Y91" s="195"/>
      <c r="Z91" s="195"/>
      <c r="AA91" s="195"/>
    </row>
    <row r="92" spans="1:27" ht="30" customHeight="1" x14ac:dyDescent="0.25">
      <c r="C92" s="1159"/>
      <c r="D92" s="706" t="s">
        <v>278</v>
      </c>
      <c r="E92" s="829" t="str">
        <f>IF($F$5="Wastewater Collection &amp; Treatment",'Water Adaptation'!W29,IF($F$5="Drinking Water Supply",'Water Adaptation'!W8,'Water Adaptation'!W51))</f>
        <v>Alto</v>
      </c>
      <c r="F92" s="829" t="str">
        <f>IF($F$5="Wastewater Collection &amp; Treatment",'Water Adaptation'!X29,IF($F$5="Drinking Water Supply",'Water Adaptation'!X8,'Water Adaptation'!X51))</f>
        <v>Alto</v>
      </c>
      <c r="G92" s="829">
        <f>IF($F$5="Wastewater Collection &amp; Treatment",'Water Adaptation'!Y29,IF($F$5="Drinking Water Supply",'Water Adaptation'!Y8,'Water Adaptation'!Y51))</f>
        <v>0</v>
      </c>
      <c r="H92" s="829" t="str">
        <f>IF($F$5="Wastewater Collection &amp; Treatment",'Water Adaptation'!Z29,IF($F$5="Drinking Water Supply",'Water Adaptation'!Z8,'Water Adaptation'!Z51))</f>
        <v>Alto</v>
      </c>
      <c r="I92" s="829">
        <f>IF($F$5="Wastewater Collection &amp; Treatment",'Water Adaptation'!AA29,IF($F$5="Drinking Water Supply",'Water Adaptation'!AA8,'Water Adaptation'!AA51))</f>
        <v>0</v>
      </c>
      <c r="J92" s="829">
        <f>IF($F$5="Wastewater Collection &amp; Treatment",'Water Adaptation'!AB29,IF($F$5="Drinking Water Supply",'Water Adaptation'!AB8,'Water Adaptation'!AB51))</f>
        <v>0</v>
      </c>
      <c r="K92" s="829">
        <f>IF($F$5="Wastewater Collection &amp; Treatment",'Water Adaptation'!AC29,IF($F$5="Drinking Water Supply",'Water Adaptation'!AC8,'Water Adaptation'!AC51))</f>
        <v>0</v>
      </c>
      <c r="M92" s="874" t="s">
        <v>273</v>
      </c>
      <c r="N92" s="704"/>
      <c r="O92" s="700"/>
      <c r="P92" s="700"/>
      <c r="Q92" s="195"/>
      <c r="R92" s="195"/>
      <c r="S92" s="195"/>
      <c r="T92" s="195"/>
      <c r="U92" s="195"/>
      <c r="V92" s="195"/>
      <c r="W92" s="195"/>
      <c r="X92" s="195"/>
      <c r="Y92" s="195"/>
      <c r="Z92" s="195"/>
      <c r="AA92" s="195"/>
    </row>
    <row r="93" spans="1:27" ht="48" customHeight="1" x14ac:dyDescent="0.25">
      <c r="D93" s="688" t="s">
        <v>279</v>
      </c>
      <c r="E93" s="829">
        <f>IF($F$5="Wastewater Collection &amp; Treatment",'Water Adaptation'!W30,IF($F$5="Drinking Water Supply",'Water Adaptation'!W9,'Water Adaptation'!W52))</f>
        <v>0</v>
      </c>
      <c r="F93" s="829">
        <f>IF($F$5="Wastewater Collection &amp; Treatment",'Water Adaptation'!X30,IF($F$5="Drinking Water Supply",'Water Adaptation'!X9,'Water Adaptation'!X52))</f>
        <v>0</v>
      </c>
      <c r="G93" s="829">
        <f>IF($F$5="Wastewater Collection &amp; Treatment",'Water Adaptation'!Y30,IF($F$5="Drinking Water Supply",'Water Adaptation'!Y9,'Water Adaptation'!Y52))</f>
        <v>0</v>
      </c>
      <c r="H93" s="829">
        <f>IF($F$5="Wastewater Collection &amp; Treatment",'Water Adaptation'!Z30,IF($F$5="Drinking Water Supply",'Water Adaptation'!Z9,'Water Adaptation'!Z52))</f>
        <v>0</v>
      </c>
      <c r="I93" s="829">
        <f>IF($F$5="Wastewater Collection &amp; Treatment",'Water Adaptation'!AA30,IF($F$5="Drinking Water Supply",'Water Adaptation'!AA9,'Water Adaptation'!AA52))</f>
        <v>0</v>
      </c>
      <c r="J93" s="829">
        <f>IF($F$5="Wastewater Collection &amp; Treatment",'Water Adaptation'!AB30,IF($F$5="Drinking Water Supply",'Water Adaptation'!AB9,'Water Adaptation'!AB52))</f>
        <v>0</v>
      </c>
      <c r="K93" s="829">
        <f>IF($F$5="Wastewater Collection &amp; Treatment",'Water Adaptation'!AC30,IF($F$5="Drinking Water Supply",'Water Adaptation'!AC9,'Water Adaptation'!AC52))</f>
        <v>0</v>
      </c>
      <c r="M93" s="873" t="s">
        <v>271</v>
      </c>
      <c r="O93" s="700"/>
      <c r="P93" s="700"/>
      <c r="Q93" s="195"/>
      <c r="R93" s="195"/>
      <c r="S93" s="195"/>
      <c r="T93" s="195"/>
      <c r="U93" s="195"/>
      <c r="V93" s="195"/>
      <c r="W93" s="195"/>
      <c r="X93" s="195"/>
      <c r="Y93" s="195"/>
      <c r="Z93" s="195"/>
      <c r="AA93" s="195"/>
    </row>
    <row r="94" spans="1:27" ht="19.5" customHeight="1" x14ac:dyDescent="0.25">
      <c r="D94" s="201"/>
      <c r="Q94" s="195"/>
      <c r="R94" s="195"/>
      <c r="S94" s="195"/>
      <c r="T94" s="195"/>
      <c r="U94" s="195"/>
      <c r="V94" s="195"/>
      <c r="W94" s="195"/>
      <c r="X94" s="195"/>
      <c r="Y94" s="195"/>
      <c r="Z94" s="195"/>
      <c r="AA94" s="195"/>
    </row>
    <row r="95" spans="1:27" ht="29.25" customHeight="1" x14ac:dyDescent="0.25">
      <c r="D95" s="230"/>
      <c r="Q95" s="195"/>
      <c r="R95" s="195"/>
      <c r="S95" s="195"/>
      <c r="T95" s="195"/>
      <c r="U95" s="195"/>
      <c r="V95" s="195"/>
      <c r="W95" s="195"/>
      <c r="X95" s="195"/>
      <c r="Y95" s="195"/>
      <c r="Z95" s="195"/>
      <c r="AA95" s="195"/>
    </row>
    <row r="96" spans="1:27" ht="33" customHeight="1" x14ac:dyDescent="0.25">
      <c r="D96" s="230"/>
      <c r="Q96" s="195"/>
      <c r="R96" s="195"/>
      <c r="S96" s="195"/>
      <c r="T96" s="195"/>
      <c r="U96" s="195"/>
      <c r="V96" s="195"/>
      <c r="W96" s="195"/>
      <c r="X96" s="195"/>
      <c r="Y96" s="195"/>
      <c r="Z96" s="195"/>
      <c r="AA96" s="195"/>
    </row>
    <row r="97" spans="17:27" x14ac:dyDescent="0.25">
      <c r="Q97" s="195"/>
      <c r="R97" s="195"/>
      <c r="S97" s="195"/>
      <c r="T97" s="195"/>
      <c r="U97" s="195"/>
      <c r="V97" s="195"/>
      <c r="W97" s="195"/>
      <c r="X97" s="195"/>
      <c r="Y97" s="195"/>
      <c r="Z97" s="195"/>
      <c r="AA97" s="195"/>
    </row>
    <row r="98" spans="17:27" x14ac:dyDescent="0.25">
      <c r="Q98" s="195"/>
      <c r="R98" s="195"/>
      <c r="S98" s="195"/>
      <c r="T98" s="195"/>
      <c r="U98" s="195"/>
      <c r="V98" s="195"/>
      <c r="W98" s="195"/>
      <c r="X98" s="195"/>
      <c r="Y98" s="195"/>
      <c r="Z98" s="195"/>
      <c r="AA98" s="195"/>
    </row>
    <row r="99" spans="17:27" x14ac:dyDescent="0.25">
      <c r="Q99" s="195"/>
      <c r="R99" s="195"/>
      <c r="S99" s="195"/>
      <c r="T99" s="195"/>
      <c r="U99" s="195"/>
      <c r="V99" s="195"/>
      <c r="W99" s="195"/>
      <c r="X99" s="195"/>
      <c r="Y99" s="195"/>
      <c r="Z99" s="195"/>
      <c r="AA99" s="195"/>
    </row>
    <row r="100" spans="17:27" x14ac:dyDescent="0.25">
      <c r="Q100" s="195"/>
      <c r="R100" s="195"/>
      <c r="S100" s="195"/>
      <c r="T100" s="195"/>
      <c r="U100" s="195"/>
    </row>
  </sheetData>
  <sheetProtection algorithmName="SHA-512" hashValue="3e9/4ufpMeUjA79VJIl25QEwgBIXTLZBk0+qvJYpSOmVJ5/RcaW1TcH6zR1zWnlzLD5atunUNHxzoFLdhTTB4A==" saltValue="KkSk8EuTqMk5/oqg3CJyBA==" spinCount="100000" sheet="1" objects="1" scenarios="1"/>
  <mergeCells count="52">
    <mergeCell ref="C87:C92"/>
    <mergeCell ref="D77:K77"/>
    <mergeCell ref="D86:K86"/>
    <mergeCell ref="H27:H28"/>
    <mergeCell ref="I27:I28"/>
    <mergeCell ref="I47:I48"/>
    <mergeCell ref="H47:H48"/>
    <mergeCell ref="A55:A60"/>
    <mergeCell ref="A47:A54"/>
    <mergeCell ref="E27:E28"/>
    <mergeCell ref="F27:F28"/>
    <mergeCell ref="G27:G28"/>
    <mergeCell ref="E54:I54"/>
    <mergeCell ref="F47:F48"/>
    <mergeCell ref="G47:G48"/>
    <mergeCell ref="A10:A15"/>
    <mergeCell ref="A16:A26"/>
    <mergeCell ref="A27:A33"/>
    <mergeCell ref="J27:J28"/>
    <mergeCell ref="K27:K28"/>
    <mergeCell ref="O88:P88"/>
    <mergeCell ref="O89:P89"/>
    <mergeCell ref="O90:P90"/>
    <mergeCell ref="O87:P87"/>
    <mergeCell ref="O55:P55"/>
    <mergeCell ref="O56:P56"/>
    <mergeCell ref="O86:P86"/>
    <mergeCell ref="O57:P57"/>
    <mergeCell ref="O58:P58"/>
    <mergeCell ref="O59:P59"/>
    <mergeCell ref="O60:P60"/>
    <mergeCell ref="O61:P61"/>
    <mergeCell ref="O62:P62"/>
    <mergeCell ref="O63:P63"/>
    <mergeCell ref="O64:P64"/>
    <mergeCell ref="O65:P65"/>
    <mergeCell ref="O80:P80"/>
    <mergeCell ref="O81:P81"/>
    <mergeCell ref="O77:P77"/>
    <mergeCell ref="O78:P78"/>
    <mergeCell ref="M47:M48"/>
    <mergeCell ref="O47:O48"/>
    <mergeCell ref="E7:I8"/>
    <mergeCell ref="J7:K8"/>
    <mergeCell ref="F5:G5"/>
    <mergeCell ref="E52:F52"/>
    <mergeCell ref="O79:P79"/>
    <mergeCell ref="J47:J48"/>
    <mergeCell ref="K47:K48"/>
    <mergeCell ref="J54:K54"/>
    <mergeCell ref="J52:K52"/>
    <mergeCell ref="E47:E48"/>
  </mergeCells>
  <conditionalFormatting sqref="D57:D76">
    <cfRule type="cellIs" dxfId="347" priority="8" operator="equal">
      <formula>0</formula>
    </cfRule>
  </conditionalFormatting>
  <conditionalFormatting sqref="D78:D83">
    <cfRule type="cellIs" dxfId="346" priority="6" operator="equal">
      <formula>0</formula>
    </cfRule>
  </conditionalFormatting>
  <conditionalFormatting sqref="E52:E54 J52:J54">
    <cfRule type="cellIs" dxfId="345" priority="101" operator="equal">
      <formula>"Medio"</formula>
    </cfRule>
    <cfRule type="cellIs" dxfId="344" priority="102" operator="equal">
      <formula>"Bajo"</formula>
    </cfRule>
    <cfRule type="cellIs" dxfId="343" priority="103" operator="equal">
      <formula>"Alto"</formula>
    </cfRule>
  </conditionalFormatting>
  <conditionalFormatting sqref="E12:I14">
    <cfRule type="cellIs" dxfId="342" priority="79" operator="equal">
      <formula>"N/A"</formula>
    </cfRule>
    <cfRule type="cellIs" dxfId="341" priority="80" operator="equal">
      <formula>"Bajo"</formula>
    </cfRule>
    <cfRule type="cellIs" dxfId="340" priority="81" operator="equal">
      <formula>"Alto"</formula>
    </cfRule>
    <cfRule type="cellIs" dxfId="339" priority="82" operator="equal">
      <formula>"Medio"</formula>
    </cfRule>
  </conditionalFormatting>
  <conditionalFormatting sqref="E10:K10">
    <cfRule type="cellIs" dxfId="338" priority="9" operator="equal">
      <formula>0</formula>
    </cfRule>
  </conditionalFormatting>
  <conditionalFormatting sqref="E29:K32 E49:K49">
    <cfRule type="cellIs" dxfId="337" priority="35" operator="equal">
      <formula>0</formula>
    </cfRule>
    <cfRule type="cellIs" dxfId="336" priority="36" operator="equal">
      <formula>"N/A"</formula>
    </cfRule>
  </conditionalFormatting>
  <conditionalFormatting sqref="E29:K32 E49:K51">
    <cfRule type="cellIs" dxfId="335" priority="37" operator="equal">
      <formula>"Alto"</formula>
    </cfRule>
    <cfRule type="cellIs" dxfId="334" priority="38" operator="equal">
      <formula>"Medio"</formula>
    </cfRule>
    <cfRule type="cellIs" dxfId="333" priority="39" operator="equal">
      <formula>"Bajo"</formula>
    </cfRule>
  </conditionalFormatting>
  <conditionalFormatting sqref="E34:K34">
    <cfRule type="cellIs" dxfId="332" priority="46" operator="equal">
      <formula>"N/A"</formula>
    </cfRule>
    <cfRule type="cellIs" dxfId="331" priority="47" operator="equal">
      <formula>0</formula>
    </cfRule>
    <cfRule type="cellIs" dxfId="330" priority="48" operator="equal">
      <formula>"Alto"</formula>
    </cfRule>
    <cfRule type="cellIs" dxfId="329" priority="49" operator="equal">
      <formula>"Medio"</formula>
    </cfRule>
    <cfRule type="cellIs" dxfId="328" priority="50" operator="equal">
      <formula>"Bajo"</formula>
    </cfRule>
  </conditionalFormatting>
  <conditionalFormatting sqref="E55:K55">
    <cfRule type="cellIs" dxfId="327" priority="83" operator="equal">
      <formula>0</formula>
    </cfRule>
  </conditionalFormatting>
  <conditionalFormatting sqref="E57:K76">
    <cfRule type="cellIs" dxfId="326" priority="5" operator="equal">
      <formula>0</formula>
    </cfRule>
  </conditionalFormatting>
  <conditionalFormatting sqref="E78:K83">
    <cfRule type="cellIs" dxfId="325" priority="20" operator="equal">
      <formula>0</formula>
    </cfRule>
  </conditionalFormatting>
  <conditionalFormatting sqref="E87:K93">
    <cfRule type="cellIs" dxfId="324" priority="3" operator="equal">
      <formula>0</formula>
    </cfRule>
  </conditionalFormatting>
  <conditionalFormatting sqref="J10:K10">
    <cfRule type="cellIs" dxfId="323" priority="91" operator="equal">
      <formula>0</formula>
    </cfRule>
  </conditionalFormatting>
  <conditionalFormatting sqref="J12:K14 G84:K85">
    <cfRule type="cellIs" dxfId="322" priority="87" operator="equal">
      <formula>0</formula>
    </cfRule>
    <cfRule type="cellIs" dxfId="321" priority="107" operator="equal">
      <formula>"Medio"</formula>
    </cfRule>
    <cfRule type="cellIs" dxfId="320" priority="108" operator="equal">
      <formula>"Bajo"</formula>
    </cfRule>
    <cfRule type="cellIs" dxfId="319" priority="109" operator="equal">
      <formula>"Alto"</formula>
    </cfRule>
  </conditionalFormatting>
  <conditionalFormatting sqref="J14:K14">
    <cfRule type="cellIs" dxfId="318" priority="1" operator="equal">
      <formula>"N/A"</formula>
    </cfRule>
  </conditionalFormatting>
  <conditionalFormatting sqref="M57:M76">
    <cfRule type="cellIs" dxfId="317" priority="2" operator="equal">
      <formula>0</formula>
    </cfRule>
  </conditionalFormatting>
  <conditionalFormatting sqref="M78:M83">
    <cfRule type="cellIs" dxfId="316" priority="4" operator="equal">
      <formula>0</formula>
    </cfRule>
  </conditionalFormatting>
  <dataValidations count="2">
    <dataValidation type="list" allowBlank="1" showInputMessage="1" showErrorMessage="1" sqref="E27:G28 J27:K28 H27:I27" xr:uid="{A72D6A2B-4360-4FEF-8090-9A028240AC3F}">
      <formula1>"Bajo, Alto"</formula1>
    </dataValidation>
    <dataValidation type="list" allowBlank="1" showInputMessage="1" showErrorMessage="1" sqref="H37:I47 J37:O48 E37:G48 E17:K26 L17:O20" xr:uid="{F4DAC8C0-6874-41BC-B238-956DA357D9BF}">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EBF19-B4C3-488E-BAF1-04D152DC806D}">
  <sheetPr codeName="Sheet6">
    <tabColor rgb="FF990033"/>
  </sheetPr>
  <dimension ref="A2:T63"/>
  <sheetViews>
    <sheetView topLeftCell="A14" zoomScale="80" zoomScaleNormal="80" workbookViewId="0">
      <selection activeCell="X45" sqref="X45"/>
    </sheetView>
  </sheetViews>
  <sheetFormatPr baseColWidth="10" defaultColWidth="9.140625" defaultRowHeight="15" x14ac:dyDescent="0.25"/>
  <cols>
    <col min="1" max="1" width="41.140625" style="39" customWidth="1"/>
    <col min="2" max="2" width="2.85546875" style="39" customWidth="1"/>
    <col min="3" max="3" width="7.85546875" style="39" customWidth="1"/>
    <col min="4" max="9" width="9.140625" style="39"/>
    <col min="10" max="10" width="50.5703125" style="39" customWidth="1"/>
    <col min="11" max="11" width="9.42578125" style="39" customWidth="1"/>
    <col min="12" max="12" width="8.42578125" style="39" customWidth="1"/>
    <col min="13" max="13" width="9.42578125" style="39" customWidth="1"/>
    <col min="14" max="14" width="13.42578125" style="39" customWidth="1"/>
    <col min="15" max="15" width="10.5703125" style="39" customWidth="1"/>
    <col min="16" max="16" width="9.42578125" style="39" customWidth="1"/>
    <col min="17" max="17" width="18.28515625" style="39" customWidth="1"/>
    <col min="18" max="16384" width="9.140625" style="39"/>
  </cols>
  <sheetData>
    <row r="2" spans="1:17" ht="33" customHeight="1" x14ac:dyDescent="0.3">
      <c r="D2" s="99" t="s">
        <v>884</v>
      </c>
      <c r="E2" s="100"/>
      <c r="F2" s="101"/>
      <c r="G2" s="101"/>
      <c r="H2" s="101"/>
      <c r="I2" s="101"/>
    </row>
    <row r="3" spans="1:17" ht="41.45" customHeight="1" thickBot="1" x14ac:dyDescent="0.5">
      <c r="C3" s="44"/>
      <c r="D3" s="45" t="s">
        <v>1</v>
      </c>
      <c r="E3" s="45"/>
      <c r="F3" s="45"/>
      <c r="G3" s="45"/>
      <c r="H3" s="46"/>
      <c r="I3" s="46"/>
      <c r="J3" s="46"/>
      <c r="K3" s="46"/>
      <c r="L3" s="46"/>
      <c r="M3" s="46"/>
      <c r="N3" s="46"/>
      <c r="O3" s="46"/>
    </row>
    <row r="4" spans="1:17" ht="23.25" customHeight="1" x14ac:dyDescent="0.3">
      <c r="A4" s="1104"/>
      <c r="B4" s="51"/>
      <c r="C4" s="44"/>
    </row>
    <row r="5" spans="1:17" ht="21.95" customHeight="1" x14ac:dyDescent="0.3">
      <c r="A5" s="1104"/>
      <c r="B5" s="51"/>
      <c r="C5" s="44"/>
      <c r="D5" s="50" t="s">
        <v>280</v>
      </c>
      <c r="O5" s="1166" t="s">
        <v>7</v>
      </c>
      <c r="P5" s="1166"/>
      <c r="Q5" s="1166"/>
    </row>
    <row r="6" spans="1:17" ht="18.75" customHeight="1" x14ac:dyDescent="0.3">
      <c r="A6" s="1181"/>
      <c r="B6" s="102"/>
      <c r="C6" s="9"/>
      <c r="D6" s="1186" t="s">
        <v>8</v>
      </c>
      <c r="E6" s="1186"/>
      <c r="F6" s="1186"/>
      <c r="G6" s="1186"/>
      <c r="H6" s="1186"/>
      <c r="I6" s="1187"/>
      <c r="J6" s="1182" t="s">
        <v>9</v>
      </c>
      <c r="K6" s="300" t="s">
        <v>10</v>
      </c>
      <c r="L6" s="301" t="s">
        <v>11</v>
      </c>
      <c r="M6" s="301" t="s">
        <v>12</v>
      </c>
      <c r="N6" s="302" t="s">
        <v>13</v>
      </c>
      <c r="O6" s="1168" t="s">
        <v>462</v>
      </c>
      <c r="P6" s="1169"/>
      <c r="Q6" s="1169"/>
    </row>
    <row r="7" spans="1:17" ht="22.5" customHeight="1" x14ac:dyDescent="0.3">
      <c r="A7" s="1181"/>
      <c r="B7" s="102"/>
      <c r="C7" s="9"/>
      <c r="D7" s="1186"/>
      <c r="E7" s="1186"/>
      <c r="F7" s="1186"/>
      <c r="G7" s="1186"/>
      <c r="H7" s="1186"/>
      <c r="I7" s="1187"/>
      <c r="J7" s="1182"/>
      <c r="K7" s="303" t="s">
        <v>15</v>
      </c>
      <c r="L7" s="304" t="s">
        <v>16</v>
      </c>
      <c r="M7" s="305" t="s">
        <v>17</v>
      </c>
      <c r="N7" s="306" t="s">
        <v>18</v>
      </c>
      <c r="O7" s="1168"/>
      <c r="P7" s="1169"/>
      <c r="Q7" s="1169"/>
    </row>
    <row r="8" spans="1:17" ht="88.5" customHeight="1" x14ac:dyDescent="0.25">
      <c r="A8" s="1181"/>
      <c r="B8" s="102"/>
      <c r="C8" s="16" t="s">
        <v>281</v>
      </c>
      <c r="D8" s="1080" t="s">
        <v>282</v>
      </c>
      <c r="E8" s="1080"/>
      <c r="F8" s="1080"/>
      <c r="G8" s="1080"/>
      <c r="H8" s="1080"/>
      <c r="I8" s="1080"/>
      <c r="J8" s="278" t="s">
        <v>283</v>
      </c>
      <c r="K8" s="279">
        <v>0</v>
      </c>
      <c r="L8" s="279">
        <v>1</v>
      </c>
      <c r="M8" s="279">
        <v>2</v>
      </c>
      <c r="N8" s="279">
        <v>3</v>
      </c>
      <c r="O8" s="1041"/>
      <c r="P8" s="1041"/>
      <c r="Q8" s="1041"/>
    </row>
    <row r="9" spans="1:17" ht="69.75" customHeight="1" x14ac:dyDescent="0.25">
      <c r="A9" s="102"/>
      <c r="B9" s="102"/>
      <c r="C9" s="16" t="s">
        <v>284</v>
      </c>
      <c r="D9" s="1080" t="s">
        <v>285</v>
      </c>
      <c r="E9" s="1080"/>
      <c r="F9" s="1080"/>
      <c r="G9" s="1080"/>
      <c r="H9" s="1080"/>
      <c r="I9" s="1080"/>
      <c r="J9" s="278" t="s">
        <v>869</v>
      </c>
      <c r="K9" s="279">
        <v>0</v>
      </c>
      <c r="L9" s="279">
        <v>1</v>
      </c>
      <c r="M9" s="279">
        <v>2</v>
      </c>
      <c r="N9" s="279">
        <v>3</v>
      </c>
      <c r="O9" s="1041"/>
      <c r="P9" s="1041"/>
      <c r="Q9" s="1041"/>
    </row>
    <row r="10" spans="1:17" s="64" customFormat="1" ht="50.45" customHeight="1" x14ac:dyDescent="0.25">
      <c r="A10" s="102"/>
      <c r="B10" s="102"/>
      <c r="C10" s="16" t="s">
        <v>286</v>
      </c>
      <c r="D10" s="1080" t="s">
        <v>874</v>
      </c>
      <c r="E10" s="1080"/>
      <c r="F10" s="1080"/>
      <c r="G10" s="1080"/>
      <c r="H10" s="1080"/>
      <c r="I10" s="1080"/>
      <c r="J10" s="278" t="s">
        <v>870</v>
      </c>
      <c r="K10" s="279">
        <v>0</v>
      </c>
      <c r="L10" s="279">
        <v>1</v>
      </c>
      <c r="M10" s="279">
        <v>2</v>
      </c>
      <c r="N10" s="279">
        <v>3</v>
      </c>
      <c r="O10" s="1041"/>
      <c r="P10" s="1041"/>
      <c r="Q10" s="1041"/>
    </row>
    <row r="11" spans="1:17" s="64" customFormat="1" ht="89.45" customHeight="1" thickBot="1" x14ac:dyDescent="0.3">
      <c r="A11" s="102"/>
      <c r="B11" s="102"/>
      <c r="C11" s="16" t="s">
        <v>287</v>
      </c>
      <c r="D11" s="1188" t="s">
        <v>288</v>
      </c>
      <c r="E11" s="1188"/>
      <c r="F11" s="1188"/>
      <c r="G11" s="1188"/>
      <c r="H11" s="1188"/>
      <c r="I11" s="1188"/>
      <c r="J11" s="443" t="s">
        <v>289</v>
      </c>
      <c r="K11" s="444">
        <v>0</v>
      </c>
      <c r="L11" s="444">
        <v>1</v>
      </c>
      <c r="M11" s="444">
        <v>2</v>
      </c>
      <c r="N11" s="444">
        <v>3</v>
      </c>
      <c r="O11" s="1164"/>
      <c r="P11" s="1164"/>
      <c r="Q11" s="1164"/>
    </row>
    <row r="12" spans="1:17" ht="35.25" customHeight="1" x14ac:dyDescent="0.25">
      <c r="A12" s="1185"/>
      <c r="B12" s="103"/>
      <c r="C12" s="16"/>
      <c r="D12" s="1183" t="s">
        <v>871</v>
      </c>
      <c r="E12" s="1184"/>
      <c r="F12" s="1184"/>
      <c r="G12" s="1184"/>
      <c r="H12" s="1184"/>
      <c r="I12" s="1184"/>
      <c r="J12" s="1184"/>
      <c r="K12" s="19"/>
      <c r="L12" s="19"/>
      <c r="M12" s="19"/>
      <c r="N12" s="19"/>
      <c r="O12" s="136"/>
    </row>
    <row r="13" spans="1:17" ht="34.5" customHeight="1" x14ac:dyDescent="0.25">
      <c r="A13" s="1185"/>
      <c r="B13" s="103"/>
      <c r="C13" s="66"/>
      <c r="M13" s="1195" t="s">
        <v>290</v>
      </c>
      <c r="N13" s="1195"/>
      <c r="O13" s="1038" t="e">
        <f>AVERAGE(O8:Q11)</f>
        <v>#DIV/0!</v>
      </c>
      <c r="P13" s="1038"/>
      <c r="Q13" s="1038"/>
    </row>
    <row r="14" spans="1:17" ht="9.9499999999999993" customHeight="1" x14ac:dyDescent="0.25">
      <c r="A14" s="1185"/>
      <c r="B14" s="103"/>
      <c r="C14" s="66"/>
      <c r="D14" s="104"/>
      <c r="E14" s="105"/>
      <c r="F14" s="105"/>
      <c r="G14" s="105"/>
      <c r="H14" s="105"/>
      <c r="I14" s="105"/>
      <c r="J14" s="105"/>
      <c r="K14" s="124"/>
      <c r="L14" s="124"/>
      <c r="M14" s="124"/>
      <c r="N14" s="124"/>
      <c r="O14" s="125"/>
      <c r="P14" s="94"/>
    </row>
    <row r="15" spans="1:17" ht="29.25" customHeight="1" x14ac:dyDescent="0.25">
      <c r="A15" s="79"/>
      <c r="B15" s="79"/>
      <c r="M15" s="1037" t="s">
        <v>291</v>
      </c>
      <c r="N15" s="1037"/>
      <c r="O15" s="1039" t="e">
        <f>IF(O13&lt;=1,"Bajo",IF(O13&lt;=2,"Medio","Alto"))</f>
        <v>#DIV/0!</v>
      </c>
      <c r="P15" s="1039"/>
      <c r="Q15" s="1039"/>
    </row>
    <row r="16" spans="1:17" ht="29.25" customHeight="1" x14ac:dyDescent="0.25">
      <c r="A16" s="79"/>
      <c r="B16" s="79"/>
      <c r="M16" s="265"/>
      <c r="N16" s="265"/>
      <c r="O16" s="23"/>
      <c r="P16" s="23"/>
      <c r="Q16" s="23"/>
    </row>
    <row r="17" spans="1:20" ht="29.25" customHeight="1" x14ac:dyDescent="0.25">
      <c r="A17" s="79"/>
      <c r="B17" s="79"/>
      <c r="M17" s="1195" t="s">
        <v>292</v>
      </c>
      <c r="N17" s="1195"/>
      <c r="O17" s="1038" t="e">
        <f>0.5*O11+0.5*O13</f>
        <v>#DIV/0!</v>
      </c>
      <c r="P17" s="1038"/>
      <c r="Q17" s="1038"/>
    </row>
    <row r="18" spans="1:20" ht="12.75" customHeight="1" x14ac:dyDescent="0.25">
      <c r="A18" s="79"/>
      <c r="B18" s="79"/>
      <c r="M18" s="265"/>
      <c r="N18" s="265"/>
      <c r="O18" s="23"/>
      <c r="P18" s="23"/>
      <c r="Q18" s="23"/>
    </row>
    <row r="19" spans="1:20" ht="28.5" customHeight="1" x14ac:dyDescent="0.25">
      <c r="A19" s="79"/>
      <c r="B19" s="79"/>
      <c r="M19" s="1037" t="s">
        <v>293</v>
      </c>
      <c r="N19" s="1037"/>
      <c r="O19" s="1039" t="e">
        <f>IF(O17&lt;=1,"Bajo",IF(O17&lt;=2,"Medio","Alto"))</f>
        <v>#DIV/0!</v>
      </c>
      <c r="P19" s="1039"/>
      <c r="Q19" s="1039"/>
    </row>
    <row r="20" spans="1:20" ht="38.25" customHeight="1" x14ac:dyDescent="0.25">
      <c r="A20" s="79"/>
      <c r="B20" s="79"/>
      <c r="K20" s="71"/>
      <c r="L20" s="71"/>
      <c r="M20" s="71"/>
      <c r="N20" s="71"/>
      <c r="O20" s="76"/>
    </row>
    <row r="21" spans="1:20" ht="18.75" customHeight="1" x14ac:dyDescent="0.25">
      <c r="A21" s="79"/>
      <c r="B21" s="79"/>
      <c r="C21" s="8"/>
      <c r="D21" s="15" t="s">
        <v>294</v>
      </c>
      <c r="E21" s="8"/>
      <c r="F21" s="8"/>
      <c r="G21" s="8"/>
      <c r="H21" s="8"/>
      <c r="I21" s="8"/>
      <c r="J21" s="8"/>
      <c r="K21" s="8"/>
      <c r="L21" s="8"/>
      <c r="M21" s="8"/>
      <c r="N21" s="8"/>
      <c r="O21" s="1166" t="s">
        <v>7</v>
      </c>
      <c r="P21" s="1166"/>
      <c r="Q21" s="1166"/>
    </row>
    <row r="22" spans="1:20" ht="2.25" customHeight="1" x14ac:dyDescent="0.3">
      <c r="A22" s="79"/>
      <c r="B22" s="79"/>
      <c r="C22" s="9"/>
      <c r="D22" s="1189" t="s">
        <v>8</v>
      </c>
      <c r="E22" s="1189"/>
      <c r="F22" s="1189"/>
      <c r="G22" s="1189"/>
      <c r="H22" s="1189"/>
      <c r="I22" s="1189"/>
      <c r="J22" s="127" t="s">
        <v>9</v>
      </c>
      <c r="K22" s="128" t="s">
        <v>10</v>
      </c>
      <c r="L22" s="128" t="s">
        <v>11</v>
      </c>
      <c r="M22" s="128" t="s">
        <v>12</v>
      </c>
      <c r="N22" s="128" t="s">
        <v>13</v>
      </c>
      <c r="O22" s="73" t="s">
        <v>196</v>
      </c>
    </row>
    <row r="23" spans="1:20" ht="3.95" customHeight="1" x14ac:dyDescent="0.3">
      <c r="A23" s="79"/>
      <c r="B23" s="79"/>
      <c r="C23" s="9"/>
      <c r="D23" s="1190"/>
      <c r="E23" s="1190"/>
      <c r="F23" s="1190"/>
      <c r="G23" s="1190"/>
      <c r="H23" s="1190"/>
      <c r="I23" s="1190"/>
      <c r="J23" s="129"/>
      <c r="K23" s="130" t="s">
        <v>15</v>
      </c>
      <c r="L23" s="130" t="s">
        <v>16</v>
      </c>
      <c r="M23" s="131" t="s">
        <v>17</v>
      </c>
      <c r="N23" s="130" t="s">
        <v>18</v>
      </c>
      <c r="O23" s="106" t="s">
        <v>295</v>
      </c>
    </row>
    <row r="24" spans="1:20" ht="26.45" customHeight="1" x14ac:dyDescent="0.3">
      <c r="A24" s="79"/>
      <c r="B24" s="79"/>
      <c r="C24" s="9"/>
      <c r="D24" s="1193" t="s">
        <v>8</v>
      </c>
      <c r="E24" s="1193"/>
      <c r="F24" s="1193"/>
      <c r="G24" s="1193"/>
      <c r="H24" s="1193"/>
      <c r="I24" s="1193"/>
      <c r="J24" s="1192" t="s">
        <v>9</v>
      </c>
      <c r="K24" s="300" t="s">
        <v>10</v>
      </c>
      <c r="L24" s="301" t="s">
        <v>11</v>
      </c>
      <c r="M24" s="301" t="s">
        <v>12</v>
      </c>
      <c r="N24" s="302" t="s">
        <v>13</v>
      </c>
      <c r="O24" s="1168" t="s">
        <v>462</v>
      </c>
      <c r="P24" s="1169"/>
      <c r="Q24" s="1169"/>
    </row>
    <row r="25" spans="1:20" ht="18.75" customHeight="1" x14ac:dyDescent="0.3">
      <c r="A25" s="79"/>
      <c r="B25" s="79"/>
      <c r="C25" s="9"/>
      <c r="D25" s="1193"/>
      <c r="E25" s="1193"/>
      <c r="F25" s="1193"/>
      <c r="G25" s="1193"/>
      <c r="H25" s="1193"/>
      <c r="I25" s="1193"/>
      <c r="J25" s="1192"/>
      <c r="K25" s="303" t="s">
        <v>15</v>
      </c>
      <c r="L25" s="304" t="s">
        <v>16</v>
      </c>
      <c r="M25" s="305" t="s">
        <v>17</v>
      </c>
      <c r="N25" s="306" t="s">
        <v>18</v>
      </c>
      <c r="O25" s="1168"/>
      <c r="P25" s="1169"/>
      <c r="Q25" s="1169"/>
    </row>
    <row r="26" spans="1:20" ht="66" customHeight="1" x14ac:dyDescent="0.25">
      <c r="A26" s="79"/>
      <c r="B26" s="79"/>
      <c r="C26" s="10" t="s">
        <v>286</v>
      </c>
      <c r="D26" s="1080" t="s">
        <v>873</v>
      </c>
      <c r="E26" s="1080"/>
      <c r="F26" s="1080"/>
      <c r="G26" s="1080"/>
      <c r="H26" s="1080"/>
      <c r="I26" s="1080"/>
      <c r="J26" s="370" t="s">
        <v>296</v>
      </c>
      <c r="K26" s="279">
        <v>0</v>
      </c>
      <c r="L26" s="279">
        <v>1</v>
      </c>
      <c r="M26" s="279">
        <v>2</v>
      </c>
      <c r="N26" s="279">
        <v>3</v>
      </c>
      <c r="O26" s="1041"/>
      <c r="P26" s="1041"/>
      <c r="Q26" s="1041"/>
      <c r="T26" s="135"/>
    </row>
    <row r="27" spans="1:20" ht="147" customHeight="1" x14ac:dyDescent="0.25">
      <c r="A27" s="79"/>
      <c r="B27" s="79"/>
      <c r="C27" s="10" t="s">
        <v>287</v>
      </c>
      <c r="D27" s="1080" t="s">
        <v>872</v>
      </c>
      <c r="E27" s="1080"/>
      <c r="F27" s="1080"/>
      <c r="G27" s="1080"/>
      <c r="H27" s="1080"/>
      <c r="I27" s="1080"/>
      <c r="J27" s="278" t="s">
        <v>297</v>
      </c>
      <c r="K27" s="279">
        <v>0</v>
      </c>
      <c r="L27" s="279">
        <v>1</v>
      </c>
      <c r="M27" s="279">
        <v>2</v>
      </c>
      <c r="N27" s="279">
        <v>3</v>
      </c>
      <c r="O27" s="1041"/>
      <c r="P27" s="1041"/>
      <c r="Q27" s="1041"/>
    </row>
    <row r="28" spans="1:20" ht="65.25" customHeight="1" thickBot="1" x14ac:dyDescent="0.3">
      <c r="A28" s="79"/>
      <c r="B28" s="79"/>
      <c r="C28" s="10" t="s">
        <v>298</v>
      </c>
      <c r="D28" s="1191" t="s">
        <v>299</v>
      </c>
      <c r="E28" s="1191"/>
      <c r="F28" s="1191"/>
      <c r="G28" s="1191"/>
      <c r="H28" s="1191"/>
      <c r="I28" s="1191"/>
      <c r="J28" s="276" t="s">
        <v>300</v>
      </c>
      <c r="K28" s="277">
        <v>0</v>
      </c>
      <c r="L28" s="307"/>
      <c r="M28" s="307"/>
      <c r="N28" s="277">
        <v>3</v>
      </c>
      <c r="O28" s="1167"/>
      <c r="P28" s="1167"/>
      <c r="Q28" s="1167"/>
    </row>
    <row r="29" spans="1:20" ht="12" customHeight="1" thickTop="1" x14ac:dyDescent="0.25">
      <c r="A29" s="79"/>
      <c r="B29" s="79"/>
      <c r="C29" s="88"/>
      <c r="D29" s="107"/>
      <c r="E29" s="108"/>
      <c r="F29" s="109"/>
      <c r="G29" s="109"/>
      <c r="H29" s="109"/>
      <c r="I29" s="109"/>
      <c r="J29" s="110"/>
      <c r="K29" s="111"/>
      <c r="L29" s="111"/>
      <c r="M29" s="111"/>
      <c r="N29" s="111"/>
      <c r="O29" s="112"/>
      <c r="P29" s="89"/>
    </row>
    <row r="30" spans="1:20" ht="30" customHeight="1" x14ac:dyDescent="0.25">
      <c r="A30" s="79"/>
      <c r="B30" s="79"/>
      <c r="C30" s="88"/>
      <c r="D30" s="107"/>
      <c r="E30" s="113"/>
      <c r="F30" s="113"/>
      <c r="G30" s="113"/>
      <c r="H30" s="113"/>
      <c r="I30" s="113"/>
      <c r="J30" s="113"/>
      <c r="M30" s="1073" t="s">
        <v>301</v>
      </c>
      <c r="N30" s="1073"/>
      <c r="O30" s="1038">
        <f>MAX(O26:Q28)</f>
        <v>0</v>
      </c>
      <c r="P30" s="1038"/>
      <c r="Q30" s="1038"/>
    </row>
    <row r="31" spans="1:20" ht="14.45" customHeight="1" x14ac:dyDescent="0.25">
      <c r="A31" s="79"/>
      <c r="B31" s="79"/>
      <c r="C31" s="88"/>
      <c r="D31" s="107"/>
      <c r="E31" s="108"/>
      <c r="F31" s="108"/>
      <c r="G31" s="108"/>
      <c r="H31" s="108"/>
      <c r="I31" s="108"/>
      <c r="J31" s="108"/>
      <c r="K31" s="114"/>
      <c r="L31" s="114"/>
      <c r="M31" s="114"/>
      <c r="N31" s="114"/>
      <c r="O31" s="132"/>
      <c r="P31" s="115"/>
    </row>
    <row r="32" spans="1:20" ht="32.25" customHeight="1" x14ac:dyDescent="0.25">
      <c r="A32" s="79"/>
      <c r="B32" s="79"/>
      <c r="C32" s="88"/>
      <c r="M32" s="1037" t="s">
        <v>302</v>
      </c>
      <c r="N32" s="1037"/>
      <c r="O32" s="1165" t="str">
        <f>IF(O30&lt;=1,"Bajo",IF(O30&lt;=2,"Medio","Alto"))</f>
        <v>Bajo</v>
      </c>
      <c r="P32" s="1165"/>
      <c r="Q32" s="1165"/>
    </row>
    <row r="33" spans="1:19" ht="32.25" customHeight="1" x14ac:dyDescent="0.25">
      <c r="A33" s="79"/>
      <c r="B33" s="79"/>
      <c r="C33" s="88"/>
      <c r="M33" s="265"/>
      <c r="N33" s="265"/>
      <c r="O33" s="23"/>
      <c r="P33" s="23"/>
      <c r="Q33" s="23"/>
    </row>
    <row r="34" spans="1:19" ht="16.5" customHeight="1" x14ac:dyDescent="0.25">
      <c r="A34" s="79"/>
      <c r="B34" s="79"/>
      <c r="C34" s="88"/>
      <c r="K34" s="71"/>
      <c r="L34" s="71"/>
      <c r="M34" s="71"/>
      <c r="N34" s="71"/>
      <c r="O34" s="23"/>
      <c r="P34" s="94"/>
    </row>
    <row r="35" spans="1:19" ht="21.95" customHeight="1" x14ac:dyDescent="0.25">
      <c r="C35" s="88"/>
      <c r="D35" s="1077" t="s">
        <v>68</v>
      </c>
      <c r="E35" s="1077"/>
      <c r="F35" s="1077"/>
      <c r="G35" s="1077"/>
      <c r="H35" s="1077"/>
      <c r="I35" s="1077"/>
      <c r="J35" s="1077"/>
      <c r="K35" s="1077"/>
      <c r="L35" s="1077"/>
      <c r="M35" s="1077"/>
      <c r="N35" s="1077"/>
      <c r="O35" s="1077"/>
      <c r="P35" s="1077"/>
      <c r="Q35" s="1077"/>
      <c r="R35" s="117"/>
      <c r="S35" s="117"/>
    </row>
    <row r="36" spans="1:19" ht="20.45" customHeight="1" x14ac:dyDescent="0.25">
      <c r="D36" s="1194" t="s">
        <v>303</v>
      </c>
      <c r="E36" s="1194"/>
      <c r="F36" s="1194"/>
      <c r="G36" s="1194"/>
      <c r="H36" s="1194"/>
      <c r="I36" s="1194"/>
      <c r="J36" s="1194"/>
      <c r="K36" s="1194"/>
      <c r="L36" s="1194"/>
      <c r="M36" s="1194"/>
      <c r="N36" s="1194"/>
      <c r="O36" s="1194"/>
      <c r="P36" s="1194"/>
      <c r="Q36" s="1194"/>
    </row>
    <row r="37" spans="1:19" ht="51.95" customHeight="1" x14ac:dyDescent="0.25">
      <c r="D37" s="1194"/>
      <c r="E37" s="1194"/>
      <c r="F37" s="1194"/>
      <c r="G37" s="1194"/>
      <c r="H37" s="1194"/>
      <c r="I37" s="1194"/>
      <c r="J37" s="1194"/>
      <c r="K37" s="1194"/>
      <c r="L37" s="1194"/>
      <c r="M37" s="1194"/>
      <c r="N37" s="1194"/>
      <c r="O37" s="1194"/>
      <c r="P37" s="1194"/>
      <c r="Q37" s="1194"/>
    </row>
    <row r="38" spans="1:19" ht="14.45" customHeight="1" x14ac:dyDescent="0.25">
      <c r="D38" s="97" t="s">
        <v>8</v>
      </c>
      <c r="E38" s="97"/>
      <c r="F38" s="97"/>
      <c r="G38" s="97"/>
      <c r="H38" s="97"/>
      <c r="I38" s="97"/>
      <c r="J38" s="97" t="s">
        <v>9</v>
      </c>
      <c r="K38" s="1171" t="s">
        <v>72</v>
      </c>
      <c r="L38" s="1171"/>
      <c r="M38" s="1171" t="s">
        <v>73</v>
      </c>
      <c r="N38" s="1171"/>
      <c r="O38" s="1172"/>
    </row>
    <row r="39" spans="1:19" ht="30" customHeight="1" x14ac:dyDescent="0.25">
      <c r="D39" s="1044" t="s">
        <v>304</v>
      </c>
      <c r="E39" s="1044"/>
      <c r="F39" s="1044"/>
      <c r="G39" s="1044"/>
      <c r="H39" s="1044"/>
      <c r="I39" s="1044"/>
      <c r="J39" s="1044"/>
      <c r="K39" s="106" t="s">
        <v>75</v>
      </c>
      <c r="L39" s="106" t="s">
        <v>77</v>
      </c>
      <c r="M39" s="106" t="s">
        <v>75</v>
      </c>
      <c r="N39" s="106" t="s">
        <v>77</v>
      </c>
      <c r="O39" s="1173"/>
      <c r="Q39" s="272" t="s">
        <v>7</v>
      </c>
    </row>
    <row r="40" spans="1:19" ht="17.25" customHeight="1" thickBot="1" x14ac:dyDescent="0.3">
      <c r="D40" s="1177" t="s">
        <v>8</v>
      </c>
      <c r="E40" s="1177"/>
      <c r="F40" s="1177"/>
      <c r="G40" s="1177"/>
      <c r="H40" s="1177"/>
      <c r="I40" s="1177"/>
      <c r="J40" s="1175" t="s">
        <v>9</v>
      </c>
      <c r="K40" s="1050" t="s">
        <v>72</v>
      </c>
      <c r="L40" s="1051"/>
      <c r="M40" s="1052"/>
      <c r="N40" s="1050" t="s">
        <v>73</v>
      </c>
      <c r="O40" s="1051"/>
      <c r="P40" s="1052"/>
      <c r="Q40" s="1053" t="s">
        <v>74</v>
      </c>
    </row>
    <row r="41" spans="1:19" ht="20.45" customHeight="1" x14ac:dyDescent="0.25">
      <c r="D41" s="1178"/>
      <c r="E41" s="1178"/>
      <c r="F41" s="1178"/>
      <c r="G41" s="1178"/>
      <c r="H41" s="1178"/>
      <c r="I41" s="1178"/>
      <c r="J41" s="1176"/>
      <c r="K41" s="290" t="s">
        <v>75</v>
      </c>
      <c r="L41" s="290" t="s">
        <v>76</v>
      </c>
      <c r="M41" s="290" t="s">
        <v>77</v>
      </c>
      <c r="N41" s="290" t="s">
        <v>75</v>
      </c>
      <c r="O41" s="290" t="s">
        <v>76</v>
      </c>
      <c r="P41" s="291" t="s">
        <v>77</v>
      </c>
      <c r="Q41" s="1053"/>
    </row>
    <row r="42" spans="1:19" ht="60.95" customHeight="1" x14ac:dyDescent="0.25">
      <c r="C42" s="60" t="s">
        <v>47</v>
      </c>
      <c r="D42" s="1180" t="s">
        <v>305</v>
      </c>
      <c r="E42" s="1180"/>
      <c r="F42" s="1180"/>
      <c r="G42" s="1180"/>
      <c r="H42" s="1180"/>
      <c r="I42" s="1180"/>
      <c r="J42" s="137" t="s">
        <v>306</v>
      </c>
      <c r="K42" s="1011">
        <v>1</v>
      </c>
      <c r="L42" s="1011">
        <v>0.9</v>
      </c>
      <c r="M42" s="1012">
        <v>0.8</v>
      </c>
      <c r="N42" s="1011">
        <v>1.2</v>
      </c>
      <c r="O42" s="1011">
        <v>1.3</v>
      </c>
      <c r="P42" s="1011">
        <v>1.5</v>
      </c>
      <c r="Q42" s="1010">
        <v>1.5</v>
      </c>
      <c r="R42" s="39" t="s">
        <v>875</v>
      </c>
    </row>
    <row r="43" spans="1:19" ht="44.25" customHeight="1" x14ac:dyDescent="0.25">
      <c r="C43" s="60" t="s">
        <v>59</v>
      </c>
      <c r="D43" s="1179" t="s">
        <v>307</v>
      </c>
      <c r="E43" s="1179"/>
      <c r="F43" s="1179"/>
      <c r="G43" s="1179"/>
      <c r="H43" s="1179"/>
      <c r="I43" s="1179"/>
      <c r="J43" s="138" t="s">
        <v>308</v>
      </c>
      <c r="K43" s="1013">
        <v>1</v>
      </c>
      <c r="L43" s="1013">
        <v>0.9</v>
      </c>
      <c r="M43" s="1014">
        <v>0.8</v>
      </c>
      <c r="N43" s="1013">
        <v>1.2</v>
      </c>
      <c r="O43" s="1013">
        <v>1.3</v>
      </c>
      <c r="P43" s="1013">
        <v>1.5</v>
      </c>
      <c r="Q43" s="1015">
        <v>0.8</v>
      </c>
      <c r="R43" s="39" t="s">
        <v>875</v>
      </c>
    </row>
    <row r="44" spans="1:19" ht="84.6" customHeight="1" thickBot="1" x14ac:dyDescent="0.3">
      <c r="C44" s="60" t="s">
        <v>309</v>
      </c>
      <c r="D44" s="1174" t="s">
        <v>310</v>
      </c>
      <c r="E44" s="1174"/>
      <c r="F44" s="1174"/>
      <c r="G44" s="1174"/>
      <c r="H44" s="1174"/>
      <c r="I44" s="1174"/>
      <c r="J44" s="139" t="s">
        <v>311</v>
      </c>
      <c r="K44" s="307"/>
      <c r="L44" s="140">
        <v>0.9</v>
      </c>
      <c r="M44" s="307"/>
      <c r="N44" s="307"/>
      <c r="O44" s="140">
        <v>1.3</v>
      </c>
      <c r="P44" s="307"/>
      <c r="Q44" s="141"/>
      <c r="R44" s="72"/>
    </row>
    <row r="45" spans="1:19" ht="15.75" customHeight="1" x14ac:dyDescent="0.25">
      <c r="C45" s="60"/>
      <c r="D45" s="120"/>
      <c r="E45" s="120"/>
      <c r="F45" s="120"/>
      <c r="G45" s="120"/>
      <c r="H45" s="120"/>
      <c r="I45" s="120"/>
      <c r="J45" s="121"/>
      <c r="K45" s="119"/>
      <c r="L45" s="122"/>
      <c r="M45" s="119"/>
      <c r="N45" s="119"/>
      <c r="O45" s="92"/>
      <c r="P45" s="72"/>
    </row>
    <row r="47" spans="1:19" ht="29.25" customHeight="1" x14ac:dyDescent="0.25">
      <c r="M47" s="1037" t="s">
        <v>312</v>
      </c>
      <c r="N47" s="1037"/>
      <c r="O47" s="1038" t="e">
        <f>IF($Q$42*$O$13 &gt; 3, 3, $Q$42*$O$13)</f>
        <v>#DIV/0!</v>
      </c>
      <c r="P47" s="1038"/>
      <c r="Q47" s="1038"/>
    </row>
    <row r="48" spans="1:19" ht="13.5" customHeight="1" x14ac:dyDescent="0.25">
      <c r="M48" s="1037" t="s">
        <v>313</v>
      </c>
      <c r="N48" s="1037"/>
      <c r="O48" s="8"/>
    </row>
    <row r="49" spans="13:20" ht="33" customHeight="1" x14ac:dyDescent="0.25">
      <c r="M49" s="1037"/>
      <c r="N49" s="1037"/>
      <c r="O49" s="1039" t="e">
        <f>IF(O47&lt;=1,"Bajo",IF(O47&lt;=2,"Medio","Alto"))</f>
        <v>#DIV/0!</v>
      </c>
      <c r="P49" s="1039"/>
      <c r="Q49" s="1039"/>
      <c r="R49" s="308"/>
      <c r="S49" s="308"/>
      <c r="T49" s="308"/>
    </row>
    <row r="50" spans="13:20" ht="12" customHeight="1" x14ac:dyDescent="0.25">
      <c r="M50" s="265"/>
      <c r="N50" s="265"/>
      <c r="O50" s="23"/>
      <c r="P50" s="23"/>
      <c r="Q50" s="23"/>
      <c r="R50" s="308"/>
      <c r="S50" s="308"/>
      <c r="T50" s="308"/>
    </row>
    <row r="51" spans="13:20" ht="33" customHeight="1" x14ac:dyDescent="0.25">
      <c r="M51" s="1037" t="s">
        <v>314</v>
      </c>
      <c r="N51" s="1037"/>
      <c r="O51" s="1038" t="e">
        <f>IF($O$17*$Q$42 &gt; 3, 3, $Q$42*$O$17)</f>
        <v>#DIV/0!</v>
      </c>
      <c r="P51" s="1038"/>
      <c r="Q51" s="1038"/>
      <c r="R51" s="308"/>
      <c r="S51" s="308"/>
      <c r="T51" s="308"/>
    </row>
    <row r="52" spans="13:20" ht="12" customHeight="1" x14ac:dyDescent="0.25">
      <c r="M52" s="265"/>
      <c r="N52" s="265"/>
      <c r="O52" s="23"/>
      <c r="P52" s="23"/>
      <c r="Q52" s="23"/>
      <c r="R52" s="308"/>
      <c r="S52" s="308"/>
      <c r="T52" s="308"/>
    </row>
    <row r="53" spans="13:20" ht="33" customHeight="1" x14ac:dyDescent="0.25">
      <c r="M53" s="1037" t="s">
        <v>315</v>
      </c>
      <c r="N53" s="1037"/>
      <c r="O53" s="1039" t="e">
        <f>IF(O51&lt;=1,"Bajo",IF(O51&lt;=2,"Medio","Alto"))</f>
        <v>#DIV/0!</v>
      </c>
      <c r="P53" s="1039"/>
      <c r="Q53" s="1039"/>
      <c r="R53" s="308"/>
      <c r="S53" s="308"/>
      <c r="T53" s="308"/>
    </row>
    <row r="54" spans="13:20" ht="12.75" customHeight="1" x14ac:dyDescent="0.25">
      <c r="M54" s="1037" t="s">
        <v>316</v>
      </c>
      <c r="N54" s="1037"/>
      <c r="O54" s="439"/>
      <c r="P54" s="439"/>
      <c r="Q54" s="439"/>
    </row>
    <row r="55" spans="13:20" ht="36.75" customHeight="1" x14ac:dyDescent="0.25">
      <c r="M55" s="1037"/>
      <c r="N55" s="1037"/>
      <c r="O55" s="1038">
        <f>IF(MAX($Q$43:$Q$44)*$O$30&gt; 3, 3, MAX($Q$43:$Q$44)*$O$30)</f>
        <v>0</v>
      </c>
      <c r="P55" s="1038"/>
      <c r="Q55" s="1038"/>
    </row>
    <row r="56" spans="13:20" ht="8.25" customHeight="1" x14ac:dyDescent="0.25">
      <c r="M56" s="271"/>
      <c r="N56" s="271"/>
      <c r="O56" s="271"/>
      <c r="P56" s="271"/>
      <c r="Q56" s="23"/>
    </row>
    <row r="57" spans="13:20" ht="31.5" customHeight="1" x14ac:dyDescent="0.25">
      <c r="M57" s="1037" t="s">
        <v>317</v>
      </c>
      <c r="N57" s="1037"/>
      <c r="O57" s="1165" t="str">
        <f>IF(O55&lt;=1,"Bajo",IF(O55&lt;=2,"Medio","Alto"))</f>
        <v>Bajo</v>
      </c>
      <c r="P57" s="1165"/>
      <c r="Q57" s="1165"/>
    </row>
    <row r="58" spans="13:20" ht="12.95" customHeight="1" x14ac:dyDescent="0.25">
      <c r="M58" s="265"/>
      <c r="N58" s="265"/>
      <c r="O58" s="265"/>
      <c r="P58" s="271"/>
      <c r="Q58" s="23"/>
    </row>
    <row r="59" spans="13:20" ht="31.5" customHeight="1" x14ac:dyDescent="0.25">
      <c r="M59" s="1037"/>
      <c r="N59" s="1037"/>
      <c r="O59" s="1037"/>
      <c r="Q59" s="125"/>
    </row>
    <row r="60" spans="13:20" ht="41.45" customHeight="1" x14ac:dyDescent="0.25">
      <c r="Q60" s="1170"/>
      <c r="R60" s="1170"/>
      <c r="S60" s="1170"/>
      <c r="T60" s="1170"/>
    </row>
    <row r="61" spans="13:20" x14ac:dyDescent="0.25">
      <c r="O61" s="8"/>
    </row>
    <row r="62" spans="13:20" ht="29.25" customHeight="1" x14ac:dyDescent="0.25"/>
    <row r="63" spans="13:20" x14ac:dyDescent="0.25">
      <c r="O63" s="8"/>
    </row>
  </sheetData>
  <sheetProtection algorithmName="SHA-512" hashValue="TpxEY7Szfepm8SLbvGVg8BomZmadWuvL+MRwxpw9QU3lp4rmJcVhn6+TO23B0nfMfJ6OFcB4TNF98pRJ7k9OUw==" saltValue="CLKfq5K/8jbgjz/VlmUnwg==" spinCount="100000" sheet="1" objects="1" scenarios="1"/>
  <mergeCells count="67">
    <mergeCell ref="M17:N17"/>
    <mergeCell ref="M19:N19"/>
    <mergeCell ref="O17:Q17"/>
    <mergeCell ref="O19:Q19"/>
    <mergeCell ref="O13:Q13"/>
    <mergeCell ref="O15:Q15"/>
    <mergeCell ref="M13:N13"/>
    <mergeCell ref="M15:N15"/>
    <mergeCell ref="K38:L38"/>
    <mergeCell ref="O30:Q30"/>
    <mergeCell ref="O32:Q32"/>
    <mergeCell ref="D22:I23"/>
    <mergeCell ref="D26:I26"/>
    <mergeCell ref="D28:I28"/>
    <mergeCell ref="J24:J25"/>
    <mergeCell ref="D24:I25"/>
    <mergeCell ref="D27:I27"/>
    <mergeCell ref="D36:Q37"/>
    <mergeCell ref="O24:Q25"/>
    <mergeCell ref="M30:N30"/>
    <mergeCell ref="M32:N32"/>
    <mergeCell ref="D35:Q35"/>
    <mergeCell ref="A4:A5"/>
    <mergeCell ref="A6:A8"/>
    <mergeCell ref="J6:J7"/>
    <mergeCell ref="D12:J12"/>
    <mergeCell ref="A12:A14"/>
    <mergeCell ref="D10:I10"/>
    <mergeCell ref="D6:I7"/>
    <mergeCell ref="D8:I8"/>
    <mergeCell ref="D9:I9"/>
    <mergeCell ref="D11:I11"/>
    <mergeCell ref="D44:I44"/>
    <mergeCell ref="D39:J39"/>
    <mergeCell ref="J40:J41"/>
    <mergeCell ref="D40:I41"/>
    <mergeCell ref="D43:I43"/>
    <mergeCell ref="D42:I42"/>
    <mergeCell ref="Q60:T60"/>
    <mergeCell ref="M38:N38"/>
    <mergeCell ref="O38:O39"/>
    <mergeCell ref="K40:M40"/>
    <mergeCell ref="N40:P40"/>
    <mergeCell ref="Q40:Q41"/>
    <mergeCell ref="M51:N51"/>
    <mergeCell ref="O51:Q51"/>
    <mergeCell ref="M53:N53"/>
    <mergeCell ref="O53:Q53"/>
    <mergeCell ref="M59:O59"/>
    <mergeCell ref="M47:N47"/>
    <mergeCell ref="M48:N49"/>
    <mergeCell ref="M54:N55"/>
    <mergeCell ref="M57:N57"/>
    <mergeCell ref="O47:Q47"/>
    <mergeCell ref="O5:Q5"/>
    <mergeCell ref="O8:Q8"/>
    <mergeCell ref="O9:Q9"/>
    <mergeCell ref="O10:Q10"/>
    <mergeCell ref="O6:Q7"/>
    <mergeCell ref="O11:Q11"/>
    <mergeCell ref="O49:Q49"/>
    <mergeCell ref="O57:Q57"/>
    <mergeCell ref="O55:Q55"/>
    <mergeCell ref="O21:Q21"/>
    <mergeCell ref="O26:Q26"/>
    <mergeCell ref="O27:Q27"/>
    <mergeCell ref="O28:Q28"/>
  </mergeCells>
  <conditionalFormatting sqref="O15:O16 O18:O20 Q56 O57 Q58">
    <cfRule type="cellIs" dxfId="315" priority="1" operator="equal">
      <formula>"Bajo"</formula>
    </cfRule>
    <cfRule type="cellIs" dxfId="314" priority="2" operator="equal">
      <formula>"Medio"</formula>
    </cfRule>
    <cfRule type="cellIs" dxfId="313" priority="3" operator="equal">
      <formula>"Alto"</formula>
    </cfRule>
  </conditionalFormatting>
  <conditionalFormatting sqref="O29 O31:O34">
    <cfRule type="cellIs" dxfId="312" priority="20" operator="equal">
      <formula>"Bajo"</formula>
    </cfRule>
  </conditionalFormatting>
  <conditionalFormatting sqref="O29">
    <cfRule type="cellIs" dxfId="311" priority="21" operator="equal">
      <formula>"Medio"</formula>
    </cfRule>
    <cfRule type="cellIs" dxfId="310" priority="22" operator="equal">
      <formula>"Alto"</formula>
    </cfRule>
  </conditionalFormatting>
  <conditionalFormatting sqref="O31:O34">
    <cfRule type="cellIs" dxfId="309" priority="14" operator="equal">
      <formula>"Medio"</formula>
    </cfRule>
    <cfRule type="cellIs" dxfId="308" priority="15" operator="equal">
      <formula>"Alto"</formula>
    </cfRule>
  </conditionalFormatting>
  <conditionalFormatting sqref="O49:O50 O52:O53">
    <cfRule type="cellIs" dxfId="307" priority="10" operator="equal">
      <formula>"Bajo"</formula>
    </cfRule>
    <cfRule type="cellIs" dxfId="306" priority="11" operator="equal">
      <formula>"Medio"</formula>
    </cfRule>
    <cfRule type="cellIs" dxfId="305" priority="12" operator="equal">
      <formula>"Alto"</formula>
    </cfRule>
  </conditionalFormatting>
  <conditionalFormatting sqref="Q44 O45">
    <cfRule type="cellIs" dxfId="304" priority="16" operator="equal">
      <formula>"Muy Alto"</formula>
    </cfRule>
    <cfRule type="cellIs" dxfId="303" priority="17" operator="equal">
      <formula>"Bajo"</formula>
    </cfRule>
    <cfRule type="cellIs" dxfId="302" priority="18" operator="equal">
      <formula>"Medio"</formula>
    </cfRule>
    <cfRule type="cellIs" dxfId="301" priority="19" operator="equal">
      <formula>"Alto"</formula>
    </cfRule>
  </conditionalFormatting>
  <dataValidations count="4">
    <dataValidation type="list" allowBlank="1" showInputMessage="1" showErrorMessage="1" sqref="O26:Q27 O8:Q11" xr:uid="{EE551914-EC4F-4249-B2F2-44EA8A04348D}">
      <formula1>"0,1,2,3"</formula1>
    </dataValidation>
    <dataValidation type="list" allowBlank="1" showInputMessage="1" showErrorMessage="1" sqref="O28:Q28" xr:uid="{F805CEF2-C183-4C50-96C5-8DE2B87F58DB}">
      <formula1>"0,3"</formula1>
    </dataValidation>
    <dataValidation type="list" allowBlank="1" showInputMessage="1" showErrorMessage="1" sqref="Q42:Q43" xr:uid="{4F171932-A90F-41C2-8B05-7D100D5DC649}">
      <formula1>"0.8,0.9,1,1.2,1.3,1.5"</formula1>
    </dataValidation>
    <dataValidation type="list" allowBlank="1" showInputMessage="1" showErrorMessage="1" sqref="Q44" xr:uid="{684FF239-1332-4767-86A8-C813A52279FF}">
      <formula1>"0.9,1.3"</formula1>
    </dataValidation>
  </dataValidations>
  <pageMargins left="0.7" right="0.7" top="0.75" bottom="0.75" header="0.3" footer="0.3"/>
  <headerFooter>
    <oddHeader>&amp;C&amp;&amp;"Calibri"&amp;10&amp;K808080 Corporate Use&amp;K808080&amp;1#_x000D_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7D14-4E49-44A4-B674-0C832134CC1C}">
  <sheetPr codeName="Φύλλο1">
    <tabColor rgb="FF990033"/>
  </sheetPr>
  <dimension ref="A1:CB83"/>
  <sheetViews>
    <sheetView topLeftCell="A17" zoomScale="70" zoomScaleNormal="70" workbookViewId="0">
      <selection activeCell="O10" sqref="O10"/>
    </sheetView>
  </sheetViews>
  <sheetFormatPr baseColWidth="10" defaultColWidth="9.140625" defaultRowHeight="15" x14ac:dyDescent="0.25"/>
  <cols>
    <col min="1" max="1" width="39.140625" style="39" customWidth="1"/>
    <col min="2" max="2" width="8" style="39" customWidth="1"/>
    <col min="3" max="3" width="7.5703125" style="39" customWidth="1"/>
    <col min="4" max="4" width="40.5703125" style="39" customWidth="1"/>
    <col min="5" max="5" width="21.85546875" style="39" customWidth="1"/>
    <col min="6" max="6" width="65.140625" style="39" customWidth="1"/>
    <col min="7" max="7" width="1.5703125" style="39" customWidth="1"/>
    <col min="8" max="8" width="55.140625" style="39" customWidth="1"/>
    <col min="9" max="11" width="35.5703125" style="39" customWidth="1"/>
    <col min="12" max="13" width="20.5703125" style="39" customWidth="1"/>
    <col min="14" max="14" width="1" style="39" customWidth="1"/>
    <col min="15" max="17" width="35.5703125" style="39" customWidth="1"/>
    <col min="18" max="18" width="20.5703125" style="39" customWidth="1"/>
    <col min="19" max="19" width="1.42578125" style="39" customWidth="1"/>
    <col min="20" max="20" width="18.5703125" style="39" customWidth="1"/>
    <col min="21" max="21" width="3.140625" style="39" customWidth="1"/>
    <col min="22" max="22" width="9.5703125" style="39" customWidth="1"/>
    <col min="23" max="23" width="25.5703125" style="39" customWidth="1"/>
    <col min="24" max="25" width="15.5703125" style="39" customWidth="1"/>
    <col min="26" max="27" width="25.5703125" style="39" customWidth="1"/>
    <col min="28" max="28" width="2.28515625" style="39" customWidth="1"/>
    <col min="29" max="32" width="35.5703125" style="39" customWidth="1"/>
    <col min="33" max="33" width="20.5703125" style="39" customWidth="1"/>
    <col min="34" max="34" width="20.5703125" style="162" customWidth="1"/>
    <col min="35" max="35" width="1.85546875" style="162" customWidth="1"/>
    <col min="36" max="39" width="35.5703125" style="39" customWidth="1"/>
    <col min="40" max="40" width="1.28515625" style="39" customWidth="1"/>
    <col min="41" max="42" width="20.5703125" style="39" customWidth="1"/>
    <col min="43" max="43" width="2.5703125" style="195" customWidth="1"/>
    <col min="44" max="44" width="9.5703125" style="195" customWidth="1"/>
    <col min="45" max="45" width="30.5703125" style="600" customWidth="1"/>
    <col min="46" max="46" width="10.5703125" style="179" customWidth="1"/>
    <col min="47" max="47" width="16.5703125" style="179" customWidth="1"/>
    <col min="48" max="48" width="50.5703125" style="65" customWidth="1"/>
    <col min="49" max="51" width="36.5703125" style="39" customWidth="1"/>
    <col min="52" max="53" width="20.5703125" style="39" customWidth="1"/>
    <col min="54" max="54" width="1.7109375" style="39" customWidth="1"/>
    <col min="55" max="58" width="35.5703125" style="39" customWidth="1"/>
    <col min="59" max="59" width="1.85546875" style="39" customWidth="1"/>
    <col min="60" max="61" width="20.5703125" style="39" customWidth="1"/>
    <col min="62" max="62" width="3" style="39" customWidth="1"/>
    <col min="63" max="63" width="10.5703125" style="39" customWidth="1"/>
    <col min="64" max="65" width="20.5703125" style="39" customWidth="1"/>
    <col min="66" max="66" width="20.5703125" style="65" customWidth="1"/>
    <col min="67" max="67" width="44.42578125" style="39" customWidth="1"/>
    <col min="68" max="70" width="46.5703125" style="39" customWidth="1"/>
    <col min="71" max="71" width="32" style="39" customWidth="1"/>
    <col min="72" max="72" width="32.140625" style="39" customWidth="1"/>
    <col min="73" max="73" width="3" style="39" customWidth="1"/>
    <col min="74" max="74" width="38" style="39" customWidth="1"/>
    <col min="75" max="76" width="31.5703125" style="39" customWidth="1"/>
    <col min="77" max="77" width="2.85546875" style="39" customWidth="1"/>
    <col min="78" max="78" width="14.85546875" style="39" customWidth="1"/>
    <col min="79" max="79" width="17.140625" style="39" customWidth="1"/>
    <col min="80" max="16384" width="9.140625" style="39"/>
  </cols>
  <sheetData>
    <row r="1" spans="1:79" x14ac:dyDescent="0.25">
      <c r="AS1" s="595"/>
      <c r="AT1" s="195"/>
      <c r="AU1" s="195"/>
    </row>
    <row r="2" spans="1:79" ht="33" customHeight="1" x14ac:dyDescent="0.3">
      <c r="A2" s="43"/>
      <c r="B2" s="43"/>
      <c r="C2" s="43"/>
      <c r="D2" s="99" t="s">
        <v>318</v>
      </c>
      <c r="E2" s="99"/>
      <c r="F2" s="99"/>
      <c r="G2" s="99"/>
      <c r="H2" s="99"/>
      <c r="I2" s="99"/>
      <c r="T2" s="87"/>
      <c r="AS2" s="595"/>
      <c r="AT2" s="195"/>
      <c r="AU2" s="195"/>
    </row>
    <row r="3" spans="1:79" ht="41.45" customHeight="1" thickBot="1" x14ac:dyDescent="0.5">
      <c r="A3" s="43"/>
      <c r="B3" s="43"/>
      <c r="C3" s="43"/>
      <c r="D3" s="388" t="s">
        <v>111</v>
      </c>
      <c r="E3" s="45"/>
      <c r="F3" s="163"/>
      <c r="G3" s="902"/>
      <c r="H3" s="164"/>
      <c r="I3" s="46"/>
      <c r="J3" s="46"/>
      <c r="K3" s="46"/>
      <c r="L3" s="46"/>
      <c r="M3" s="46"/>
      <c r="N3" s="46"/>
      <c r="O3" s="46"/>
      <c r="P3" s="46"/>
      <c r="Q3" s="46"/>
      <c r="R3" s="46"/>
      <c r="S3" s="46"/>
      <c r="T3" s="46"/>
      <c r="AS3" s="595"/>
      <c r="AT3" s="195"/>
      <c r="AU3" s="195"/>
    </row>
    <row r="4" spans="1:79" ht="18.75" customHeight="1" x14ac:dyDescent="0.3">
      <c r="A4" s="43"/>
      <c r="B4" s="43"/>
      <c r="C4" s="43"/>
      <c r="D4" s="165"/>
      <c r="E4" s="165"/>
      <c r="AS4" s="595"/>
      <c r="AT4" s="195"/>
      <c r="AU4" s="195"/>
    </row>
    <row r="5" spans="1:79" ht="36.950000000000003" customHeight="1" x14ac:dyDescent="0.3">
      <c r="A5" s="43"/>
      <c r="B5" s="43"/>
      <c r="C5" s="43"/>
      <c r="D5" s="165"/>
      <c r="E5" s="165"/>
      <c r="F5" s="521" t="s">
        <v>112</v>
      </c>
      <c r="G5" s="167"/>
      <c r="H5" s="997" t="str">
        <f>'Water-Step 2'!$H$5</f>
        <v>Recogida y tratamiento de aguas residuales</v>
      </c>
      <c r="AS5" s="595"/>
      <c r="AT5" s="195"/>
      <c r="AU5" s="195"/>
    </row>
    <row r="6" spans="1:79" ht="48.75" customHeight="1" x14ac:dyDescent="0.25">
      <c r="A6" s="1104"/>
      <c r="B6" s="51"/>
      <c r="C6" s="168"/>
      <c r="D6" s="15" t="s">
        <v>319</v>
      </c>
      <c r="E6" s="15"/>
      <c r="F6" s="8"/>
      <c r="H6" s="50"/>
      <c r="U6" s="324"/>
      <c r="V6" s="324"/>
      <c r="X6" s="169"/>
      <c r="Y6" s="169"/>
      <c r="Z6" s="169"/>
      <c r="AA6" s="169"/>
      <c r="AB6" s="169"/>
      <c r="AC6" s="325"/>
      <c r="AP6" s="169"/>
      <c r="AQ6" s="363"/>
      <c r="AR6" s="363"/>
      <c r="AS6" s="596"/>
      <c r="AT6" s="363"/>
      <c r="AU6" s="363"/>
    </row>
    <row r="7" spans="1:79" ht="19.5" customHeight="1" x14ac:dyDescent="0.3">
      <c r="A7" s="1104"/>
      <c r="B7" s="51"/>
      <c r="C7" s="63"/>
      <c r="D7" s="446" t="s">
        <v>115</v>
      </c>
      <c r="E7" s="446"/>
      <c r="F7" s="446"/>
      <c r="G7" s="65"/>
      <c r="H7" s="1091" t="s">
        <v>320</v>
      </c>
      <c r="I7" s="1091"/>
      <c r="J7" s="1091"/>
      <c r="K7" s="1091"/>
      <c r="L7" s="1091"/>
      <c r="M7" s="182"/>
      <c r="N7" s="127"/>
      <c r="O7" s="183" t="s">
        <v>321</v>
      </c>
      <c r="P7" s="184"/>
      <c r="Q7" s="184"/>
      <c r="R7" s="161"/>
      <c r="S7" s="1087" t="s">
        <v>322</v>
      </c>
      <c r="T7" s="1087"/>
      <c r="W7" s="448" t="s">
        <v>323</v>
      </c>
      <c r="AC7" s="1124" t="s">
        <v>324</v>
      </c>
      <c r="AD7" s="1124"/>
      <c r="AE7" s="1124"/>
      <c r="AF7" s="1124"/>
      <c r="AG7" s="1124"/>
      <c r="AH7" s="1125"/>
      <c r="AI7" s="588"/>
      <c r="AJ7" s="1126" t="s">
        <v>325</v>
      </c>
      <c r="AK7" s="1127"/>
      <c r="AL7" s="1127"/>
      <c r="AM7" s="1127"/>
      <c r="AN7" s="161"/>
      <c r="AO7" s="1122" t="s">
        <v>326</v>
      </c>
      <c r="AP7" s="1122"/>
      <c r="AQ7" s="126"/>
      <c r="AR7" s="126"/>
      <c r="AS7" s="608" t="s">
        <v>327</v>
      </c>
      <c r="AW7" s="1091" t="s">
        <v>328</v>
      </c>
      <c r="AX7" s="1091"/>
      <c r="AY7" s="1091"/>
      <c r="AZ7" s="1091"/>
      <c r="BA7" s="182"/>
      <c r="BB7" s="127"/>
      <c r="BC7" s="183" t="s">
        <v>329</v>
      </c>
      <c r="BD7" s="184"/>
      <c r="BE7" s="184"/>
      <c r="BF7" s="184"/>
      <c r="BG7" s="161"/>
      <c r="BH7" s="1122" t="s">
        <v>330</v>
      </c>
      <c r="BI7" s="1122"/>
      <c r="BL7" s="449"/>
      <c r="BP7" s="1204"/>
      <c r="BQ7" s="1204"/>
      <c r="BR7" s="1204"/>
      <c r="BS7" s="1204"/>
      <c r="BT7" s="609"/>
      <c r="BV7" s="127"/>
      <c r="BW7" s="161"/>
      <c r="BX7" s="161"/>
      <c r="BZ7" s="1205"/>
      <c r="CA7" s="1205"/>
    </row>
    <row r="8" spans="1:79" ht="19.5" customHeight="1" x14ac:dyDescent="0.25">
      <c r="A8" s="1104"/>
      <c r="B8" s="51"/>
      <c r="C8" s="63"/>
      <c r="D8" s="466"/>
      <c r="E8" s="466"/>
      <c r="F8" s="180">
        <f>IF(E12="N/A",1,0)</f>
        <v>0</v>
      </c>
      <c r="G8" s="65"/>
      <c r="H8" s="1086" t="s">
        <v>131</v>
      </c>
      <c r="I8" s="1086"/>
      <c r="J8" s="1086"/>
      <c r="K8" s="1086"/>
      <c r="L8" s="1086"/>
      <c r="M8" s="1086"/>
      <c r="N8" s="127"/>
      <c r="O8" s="1086" t="s">
        <v>131</v>
      </c>
      <c r="P8" s="1086"/>
      <c r="Q8" s="1086"/>
      <c r="R8" s="161"/>
      <c r="S8" s="1087"/>
      <c r="T8" s="1087"/>
      <c r="AC8" s="1086" t="s">
        <v>131</v>
      </c>
      <c r="AD8" s="1086"/>
      <c r="AE8" s="1086"/>
      <c r="AF8" s="1086"/>
      <c r="AG8" s="1086"/>
      <c r="AH8" s="1086"/>
      <c r="AI8" s="590"/>
      <c r="AJ8" s="1086" t="s">
        <v>131</v>
      </c>
      <c r="AK8" s="1086"/>
      <c r="AL8" s="1086"/>
      <c r="AM8" s="1086"/>
      <c r="AN8" s="161"/>
      <c r="AO8" s="1122"/>
      <c r="AP8" s="1122"/>
      <c r="AQ8" s="126"/>
      <c r="AR8" s="126"/>
      <c r="AS8" s="458"/>
      <c r="AT8" s="126"/>
      <c r="AU8" s="126"/>
      <c r="AW8" s="1086" t="s">
        <v>131</v>
      </c>
      <c r="AX8" s="1086"/>
      <c r="AY8" s="1086"/>
      <c r="AZ8" s="1086"/>
      <c r="BA8" s="1086"/>
      <c r="BB8" s="127"/>
      <c r="BC8" s="1086" t="s">
        <v>131</v>
      </c>
      <c r="BD8" s="1086"/>
      <c r="BE8" s="1086"/>
      <c r="BF8" s="1086"/>
      <c r="BG8" s="161"/>
      <c r="BH8" s="1122"/>
      <c r="BI8" s="1122"/>
      <c r="BP8" s="1206"/>
      <c r="BQ8" s="1206"/>
      <c r="BR8" s="1206"/>
      <c r="BS8" s="1206"/>
      <c r="BT8" s="1206"/>
      <c r="BV8" s="1206"/>
      <c r="BW8" s="1206"/>
      <c r="BX8" s="1206"/>
      <c r="BZ8" s="1205"/>
      <c r="CA8" s="1205"/>
    </row>
    <row r="9" spans="1:79" ht="21.75" customHeight="1" x14ac:dyDescent="0.25">
      <c r="A9" s="1104"/>
      <c r="B9" s="51"/>
      <c r="C9" s="63"/>
      <c r="D9" s="8"/>
      <c r="E9" s="8"/>
      <c r="F9" s="17"/>
      <c r="H9" s="123" t="s">
        <v>331</v>
      </c>
      <c r="I9" s="123" t="s">
        <v>332</v>
      </c>
      <c r="J9" s="123" t="s">
        <v>333</v>
      </c>
      <c r="K9" s="123" t="s">
        <v>334</v>
      </c>
      <c r="L9" s="185"/>
      <c r="M9" s="185"/>
      <c r="N9" s="185"/>
      <c r="O9" s="123" t="s">
        <v>335</v>
      </c>
      <c r="P9" s="123" t="s">
        <v>336</v>
      </c>
      <c r="Q9" s="123" t="s">
        <v>337</v>
      </c>
      <c r="R9" s="123"/>
      <c r="S9" s="8"/>
      <c r="T9" s="8"/>
      <c r="AC9" s="123" t="s">
        <v>338</v>
      </c>
      <c r="AD9" s="123" t="s">
        <v>339</v>
      </c>
      <c r="AE9" s="123" t="s">
        <v>340</v>
      </c>
      <c r="AF9" s="123" t="s">
        <v>341</v>
      </c>
      <c r="AG9" s="185"/>
      <c r="AH9" s="185"/>
      <c r="AI9" s="185"/>
      <c r="AJ9" s="123" t="s">
        <v>342</v>
      </c>
      <c r="AK9" s="123" t="s">
        <v>343</v>
      </c>
      <c r="AL9" s="123" t="s">
        <v>344</v>
      </c>
      <c r="AM9" s="123" t="s">
        <v>345</v>
      </c>
      <c r="AN9" s="123"/>
      <c r="AO9" s="8"/>
      <c r="AP9" s="8"/>
      <c r="AQ9" s="22"/>
      <c r="AR9" s="22"/>
      <c r="AS9" s="598"/>
      <c r="AT9" s="22"/>
      <c r="AU9" s="22"/>
      <c r="AW9" s="123" t="s">
        <v>346</v>
      </c>
      <c r="AX9" s="123" t="s">
        <v>347</v>
      </c>
      <c r="AY9" s="123" t="s">
        <v>348</v>
      </c>
      <c r="AZ9" s="185"/>
      <c r="BA9" s="185"/>
      <c r="BB9" s="185"/>
      <c r="BC9" s="123" t="s">
        <v>349</v>
      </c>
      <c r="BD9" s="123" t="s">
        <v>350</v>
      </c>
      <c r="BE9" s="123" t="s">
        <v>351</v>
      </c>
      <c r="BF9" s="123" t="s">
        <v>352</v>
      </c>
      <c r="BG9" s="123"/>
      <c r="BH9" s="8"/>
      <c r="BI9" s="8"/>
      <c r="BP9" s="123"/>
      <c r="BQ9" s="123"/>
      <c r="BR9" s="123"/>
      <c r="BS9" s="185"/>
      <c r="BT9" s="185"/>
      <c r="BV9" s="123"/>
      <c r="BW9" s="123"/>
      <c r="BX9" s="123"/>
      <c r="BZ9" s="8"/>
      <c r="CA9" s="8"/>
    </row>
    <row r="10" spans="1:79" ht="52.5" customHeight="1" x14ac:dyDescent="0.25">
      <c r="A10" s="1105"/>
      <c r="B10" s="59"/>
      <c r="C10" s="63"/>
      <c r="D10" s="445" t="s">
        <v>159</v>
      </c>
      <c r="E10" s="318"/>
      <c r="F10" s="447"/>
      <c r="G10" s="170"/>
      <c r="H10" s="193" t="s">
        <v>353</v>
      </c>
      <c r="I10" s="186" t="s">
        <v>354</v>
      </c>
      <c r="J10" s="186" t="s">
        <v>355</v>
      </c>
      <c r="K10" s="186" t="s">
        <v>356</v>
      </c>
      <c r="L10" s="620" t="s">
        <v>164</v>
      </c>
      <c r="M10" s="621" t="s">
        <v>165</v>
      </c>
      <c r="N10" s="185"/>
      <c r="O10" s="582" t="s">
        <v>179</v>
      </c>
      <c r="P10" s="583" t="s">
        <v>180</v>
      </c>
      <c r="Q10" s="583" t="s">
        <v>168</v>
      </c>
      <c r="R10" s="1107" t="s">
        <v>169</v>
      </c>
      <c r="S10" s="1108"/>
      <c r="T10" s="400" t="s">
        <v>170</v>
      </c>
      <c r="W10" s="1088"/>
      <c r="X10" s="1088"/>
      <c r="Y10" s="494"/>
      <c r="Z10" s="463"/>
      <c r="AA10" s="463"/>
      <c r="AB10" s="463"/>
      <c r="AC10" s="193" t="s">
        <v>357</v>
      </c>
      <c r="AD10" s="193" t="s">
        <v>358</v>
      </c>
      <c r="AE10" s="186" t="s">
        <v>359</v>
      </c>
      <c r="AF10" s="186" t="s">
        <v>360</v>
      </c>
      <c r="AG10" s="477" t="s">
        <v>164</v>
      </c>
      <c r="AH10" s="601" t="s">
        <v>165</v>
      </c>
      <c r="AI10" s="473"/>
      <c r="AJ10" s="582" t="s">
        <v>166</v>
      </c>
      <c r="AK10" s="582" t="s">
        <v>361</v>
      </c>
      <c r="AL10" s="583" t="s">
        <v>362</v>
      </c>
      <c r="AM10" s="583" t="s">
        <v>363</v>
      </c>
      <c r="AN10" s="451"/>
      <c r="AO10" s="401" t="s">
        <v>169</v>
      </c>
      <c r="AP10" s="402" t="s">
        <v>170</v>
      </c>
      <c r="AQ10" s="364"/>
      <c r="AR10" s="364"/>
      <c r="AS10" s="1088"/>
      <c r="AT10" s="1088"/>
      <c r="AU10" s="494"/>
      <c r="AV10" s="498"/>
      <c r="AW10" s="193" t="s">
        <v>364</v>
      </c>
      <c r="AX10" s="186" t="s">
        <v>365</v>
      </c>
      <c r="AY10" s="186" t="s">
        <v>366</v>
      </c>
      <c r="AZ10" s="391" t="s">
        <v>164</v>
      </c>
      <c r="BA10" s="392" t="s">
        <v>165</v>
      </c>
      <c r="BB10" s="185"/>
      <c r="BC10" s="396" t="s">
        <v>179</v>
      </c>
      <c r="BD10" s="393" t="s">
        <v>367</v>
      </c>
      <c r="BE10" s="393" t="s">
        <v>368</v>
      </c>
      <c r="BF10" s="583" t="s">
        <v>168</v>
      </c>
      <c r="BG10" s="187"/>
      <c r="BH10" s="401" t="s">
        <v>169</v>
      </c>
      <c r="BI10" s="402" t="s">
        <v>170</v>
      </c>
      <c r="BL10" s="1088"/>
      <c r="BM10" s="1088"/>
      <c r="BN10" s="606"/>
      <c r="BO10" s="463"/>
      <c r="BP10" s="610"/>
      <c r="BQ10" s="610"/>
      <c r="BR10" s="610"/>
      <c r="BS10" s="473"/>
      <c r="BT10" s="473"/>
      <c r="BV10" s="610"/>
      <c r="BW10" s="610"/>
      <c r="BX10" s="610"/>
      <c r="BZ10" s="589"/>
      <c r="CA10" s="589"/>
    </row>
    <row r="11" spans="1:79" ht="65.45" customHeight="1" x14ac:dyDescent="0.25">
      <c r="A11" s="1105"/>
      <c r="B11" s="59"/>
      <c r="C11" s="63"/>
      <c r="D11" s="592" t="s">
        <v>186</v>
      </c>
      <c r="E11" s="987" t="s">
        <v>187</v>
      </c>
      <c r="F11" s="988" t="s">
        <v>188</v>
      </c>
      <c r="G11" s="170"/>
      <c r="H11" s="188" t="s">
        <v>189</v>
      </c>
      <c r="I11" s="188" t="s">
        <v>190</v>
      </c>
      <c r="J11" s="188" t="s">
        <v>190</v>
      </c>
      <c r="K11" s="192" t="s">
        <v>369</v>
      </c>
      <c r="L11" s="188" t="s">
        <v>192</v>
      </c>
      <c r="M11" s="190" t="s">
        <v>193</v>
      </c>
      <c r="N11" s="191"/>
      <c r="O11" s="584" t="s">
        <v>194</v>
      </c>
      <c r="P11" s="192" t="s">
        <v>195</v>
      </c>
      <c r="Q11" s="192" t="s">
        <v>195</v>
      </c>
      <c r="R11" s="1109" t="s">
        <v>196</v>
      </c>
      <c r="S11" s="1110"/>
      <c r="T11" s="470" t="s">
        <v>193</v>
      </c>
      <c r="W11" s="1092" t="s">
        <v>186</v>
      </c>
      <c r="X11" s="1092"/>
      <c r="Y11" s="604" t="s">
        <v>187</v>
      </c>
      <c r="Z11" s="1202" t="s">
        <v>188</v>
      </c>
      <c r="AA11" s="1202"/>
      <c r="AB11" s="463"/>
      <c r="AC11" s="188" t="s">
        <v>189</v>
      </c>
      <c r="AD11" s="189" t="s">
        <v>370</v>
      </c>
      <c r="AE11" s="188" t="s">
        <v>190</v>
      </c>
      <c r="AF11" s="192" t="s">
        <v>369</v>
      </c>
      <c r="AG11" s="465" t="s">
        <v>192</v>
      </c>
      <c r="AH11" s="587" t="s">
        <v>193</v>
      </c>
      <c r="AI11" s="365"/>
      <c r="AJ11" s="584" t="s">
        <v>194</v>
      </c>
      <c r="AK11" s="192" t="s">
        <v>195</v>
      </c>
      <c r="AL11" s="192" t="s">
        <v>195</v>
      </c>
      <c r="AM11" s="192" t="s">
        <v>195</v>
      </c>
      <c r="AN11" s="452"/>
      <c r="AO11" s="319" t="s">
        <v>196</v>
      </c>
      <c r="AP11" s="320" t="s">
        <v>193</v>
      </c>
      <c r="AQ11" s="365"/>
      <c r="AR11" s="365"/>
      <c r="AS11" s="1092" t="s">
        <v>186</v>
      </c>
      <c r="AT11" s="1092"/>
      <c r="AU11" s="604" t="s">
        <v>187</v>
      </c>
      <c r="AV11" s="616" t="s">
        <v>188</v>
      </c>
      <c r="AW11" s="474" t="s">
        <v>189</v>
      </c>
      <c r="AX11" s="474" t="s">
        <v>190</v>
      </c>
      <c r="AY11" s="474" t="s">
        <v>190</v>
      </c>
      <c r="AZ11" s="474" t="s">
        <v>192</v>
      </c>
      <c r="BA11" s="476" t="s">
        <v>193</v>
      </c>
      <c r="BB11" s="191"/>
      <c r="BC11" s="398" t="s">
        <v>371</v>
      </c>
      <c r="BD11" s="189" t="s">
        <v>372</v>
      </c>
      <c r="BE11" s="189" t="s">
        <v>195</v>
      </c>
      <c r="BF11" s="189" t="s">
        <v>195</v>
      </c>
      <c r="BG11" s="452"/>
      <c r="BH11" s="319" t="s">
        <v>196</v>
      </c>
      <c r="BI11" s="320" t="s">
        <v>193</v>
      </c>
      <c r="BL11" s="1203"/>
      <c r="BM11" s="1203"/>
      <c r="BN11" s="611"/>
      <c r="BO11" s="612"/>
      <c r="BP11" s="365"/>
      <c r="BQ11" s="613"/>
      <c r="BR11" s="613"/>
      <c r="BS11" s="365"/>
      <c r="BT11" s="365"/>
      <c r="BV11" s="613"/>
      <c r="BW11" s="613"/>
      <c r="BX11" s="613"/>
      <c r="BZ11" s="365"/>
      <c r="CA11" s="365"/>
    </row>
    <row r="12" spans="1:79" ht="99.95" customHeight="1" x14ac:dyDescent="0.25">
      <c r="A12" s="1106"/>
      <c r="B12" s="63"/>
      <c r="C12" s="1085" t="s">
        <v>200</v>
      </c>
      <c r="D12" s="900" t="str">
        <f>IF($H$5=Φύλλο2!$A$3,Φύλλο2!A4,IF($H$5=Φύλλο2!$A$11,Φύλλο2!A12,Φύλλο2!A21))</f>
        <v>Redes de alcantarillado y estaciones de bombeo</v>
      </c>
      <c r="E12" s="947" t="s">
        <v>201</v>
      </c>
      <c r="F12" s="995" t="str">
        <f>IF($H$5=Φύλλο2!$A$3,Φύλλο2!K4,IF($H$5=Φύλλο2!$A$11,Φύλλο2!K12,Φύλλο2!K21))</f>
        <v xml:space="preserve">Olores desagradables (como resultado de la intensificación del crecimiento bacteriano). Se requiere una mayor capacidad de bombeo para compensar los bajos caudales. </v>
      </c>
      <c r="G12" s="903"/>
      <c r="H12" s="173"/>
      <c r="I12" s="173"/>
      <c r="J12" s="173"/>
      <c r="K12" s="173"/>
      <c r="L12" s="379" t="e">
        <f>IF(D12=0,"N/A",IF(E12="N/A","N/A",IF(F12="N/A","N/A",AVERAGE(H12:K12))))</f>
        <v>#DIV/0!</v>
      </c>
      <c r="M12" s="197" t="e">
        <f t="shared" ref="M12:M18" si="0">IF(L12="N/A","N/A",IF(L12&lt;=1,"Bajo",IF(L12&lt;=2,"Medio","Alto")))</f>
        <v>#DIV/0!</v>
      </c>
      <c r="N12" s="118"/>
      <c r="O12" s="173"/>
      <c r="P12" s="173"/>
      <c r="Q12" s="173"/>
      <c r="R12" s="1098" t="e">
        <f>IF(L12="N/A","N/A",L12-L12*(AVERAGE(O12:Q12)/3))</f>
        <v>#DIV/0!</v>
      </c>
      <c r="S12" s="1098"/>
      <c r="T12" s="472" t="e">
        <f t="shared" ref="T12:T18" si="1">IF(R12="N/A","N/A",IF(R12&lt;=1,"Bajo",IF(R12&lt;=2,"Medio","Alto")))</f>
        <v>#DIV/0!</v>
      </c>
      <c r="V12" s="1085" t="s">
        <v>200</v>
      </c>
      <c r="W12" s="1196" t="str">
        <f>D12</f>
        <v>Redes de alcantarillado y estaciones de bombeo</v>
      </c>
      <c r="X12" s="1196"/>
      <c r="Y12" s="960" t="str">
        <f>E12</f>
        <v>Activo</v>
      </c>
      <c r="Z12" s="1197" t="str">
        <f>IF($H$5=Φύλλο2!$A$3,Φύλλο2!L4,IF($H$5=Φύλλο2!$A$11,Φύλλο2!L12,Φύλλο2!L21))</f>
        <v>Una mayor frecuencia de los ciclos de hielo y deshielo podría dañar las tuberías de hormigón (que suelen emplearse en las redes de alcantarillado).</v>
      </c>
      <c r="AA12" s="1197"/>
      <c r="AB12" s="95"/>
      <c r="AC12" s="173"/>
      <c r="AD12" s="174"/>
      <c r="AE12" s="174"/>
      <c r="AF12" s="174"/>
      <c r="AG12" s="379" t="e">
        <f>IF(D12=0,"N/A",IF(E12="N/A","N/A",IF(Z12="N/A","N/A",AVERAGE(AC12:AF12))))</f>
        <v>#DIV/0!</v>
      </c>
      <c r="AH12" s="197" t="e">
        <f t="shared" ref="AH12:AH18" si="2">IF(AG12="N/A","N/A",IF(AG12&lt;=1,"Bajo",IF(AG12&lt;=2,"Medio","Alto")))</f>
        <v>#DIV/0!</v>
      </c>
      <c r="AI12" s="132"/>
      <c r="AJ12" s="174"/>
      <c r="AK12" s="174"/>
      <c r="AL12" s="174"/>
      <c r="AM12" s="174"/>
      <c r="AN12" s="453"/>
      <c r="AO12" s="950" t="e">
        <f>IF(AG12="N/A","N/A",AG12-AG12*(AVERAGE(AJ12:AM12)/3))</f>
        <v>#DIV/0!</v>
      </c>
      <c r="AP12" s="951" t="e">
        <f t="shared" ref="AP12:AP18" si="3">IF(AO12="N/A","N/A",IF(AO12&lt;=1,"Bajo",IF(AO12&lt;=2,"Medio","Alto")))</f>
        <v>#DIV/0!</v>
      </c>
      <c r="AQ12" s="366"/>
      <c r="AR12" s="1085" t="s">
        <v>200</v>
      </c>
      <c r="AS12" s="1198" t="str">
        <f t="shared" ref="AS12" si="4">W12</f>
        <v>Redes de alcantarillado y estaciones de bombeo</v>
      </c>
      <c r="AT12" s="1199"/>
      <c r="AU12" s="899" t="str">
        <f t="shared" ref="AU12:AU18" si="5">E12</f>
        <v>Activo</v>
      </c>
      <c r="AV12" s="520" t="str">
        <f>IF($H$5=Φύλλο2!$A$3,Φύλλο2!M4,IF($H$5=Φύλλο2!$A$11,Φύλλο2!M12,Φύλλο2!M21))</f>
        <v>N/A</v>
      </c>
      <c r="AW12" s="173"/>
      <c r="AX12" s="174"/>
      <c r="AY12" s="174"/>
      <c r="AZ12" s="379" t="str">
        <f>IF(D12=0,"N/A",IF(E12="N/A","N/A",IF(AV12="N/A","N/A",AVERAGE(AW12:AY12))))</f>
        <v>N/A</v>
      </c>
      <c r="BA12" s="197" t="str">
        <f t="shared" ref="BA12:BA18" si="6">IF(AZ12="N/A","N/A",IF(AZ12&lt;=1,"Bajo",IF(AZ12&lt;=2,"Medio","Alto")))</f>
        <v>N/A</v>
      </c>
      <c r="BB12" s="118"/>
      <c r="BC12" s="898"/>
      <c r="BD12" s="174"/>
      <c r="BE12" s="174"/>
      <c r="BF12" s="174"/>
      <c r="BG12" s="453"/>
      <c r="BH12" s="321" t="str">
        <f>IF(AZ12="N/A","N/A",AZ12-AZ12*(AVERAGE(BC12:BF12)/3))</f>
        <v>N/A</v>
      </c>
      <c r="BI12" s="322" t="str">
        <f t="shared" ref="BI12:BI18" si="7">IF(BH12="N/A","N/A",IF(BH12&lt;=1,"Bajo",IF(BH12&lt;=2,"Medio","Alto")))</f>
        <v>N/A</v>
      </c>
      <c r="BK12" s="1200"/>
      <c r="BL12" s="1201"/>
      <c r="BM12" s="1201"/>
      <c r="BN12" s="615"/>
      <c r="BO12" s="431"/>
      <c r="BP12" s="462"/>
      <c r="BQ12" s="76"/>
      <c r="BR12" s="76"/>
      <c r="BS12" s="461"/>
      <c r="BT12" s="132"/>
      <c r="BV12" s="76"/>
      <c r="BW12" s="76"/>
      <c r="BX12" s="76"/>
      <c r="BZ12" s="390"/>
      <c r="CA12" s="132"/>
    </row>
    <row r="13" spans="1:79" ht="144" customHeight="1" x14ac:dyDescent="0.25">
      <c r="A13" s="1106"/>
      <c r="B13" s="63"/>
      <c r="C13" s="1085"/>
      <c r="D13" s="901" t="str">
        <f>IF($H$5=Φύλλο2!$A$3,Φύλλο2!A5,IF($H$5=Φύλλο2!$A$11,Φύλλο2!A13,Φύλλο2!A22))</f>
        <v>Plantas y procesos de tratamiento de aguas residuales</v>
      </c>
      <c r="E13" s="948" t="s">
        <v>201</v>
      </c>
      <c r="F13" s="520" t="str">
        <f>IF($H$5=Φύλλο2!$A$3,Φύλλο2!K5,IF($H$5=Φύλλο2!$A$11,Φύλλο2!K13,Φύλλο2!K22))</f>
        <v>Los resultados del tratamiento pueden variar con la temperatura. En períodos de temperaturas más cálidas (o extremas), los procesos bacterianos se intensifican, lo que provoca una mayor generación de olores y cambios en las características de los efluentes. Algunos procesos de tratamiento podrían verse afectados positivamente (p. ej., una temperatura ambiente más elevada podría reducir la energía necesaria para la «digestión de lodos»).</v>
      </c>
      <c r="G13" s="904"/>
      <c r="H13" s="173"/>
      <c r="I13" s="173"/>
      <c r="J13" s="173"/>
      <c r="K13" s="173"/>
      <c r="L13" s="379" t="e">
        <f t="shared" ref="L13:L18" si="8">IF(D13=0,"N/A",IF(E13="N/A","N/A",IF(F13="N/A","N/A",AVERAGE(H13:K13))))</f>
        <v>#DIV/0!</v>
      </c>
      <c r="M13" s="197" t="e">
        <f t="shared" si="0"/>
        <v>#DIV/0!</v>
      </c>
      <c r="N13" s="122"/>
      <c r="O13" s="173"/>
      <c r="P13" s="173"/>
      <c r="Q13" s="173"/>
      <c r="R13" s="1098" t="e">
        <f t="shared" ref="R13:R18" si="9">IF(L13="N/A","N/A",L13-L13*(AVERAGE(O13:Q13)/3))</f>
        <v>#DIV/0!</v>
      </c>
      <c r="S13" s="1098"/>
      <c r="T13" s="472" t="e">
        <f t="shared" si="1"/>
        <v>#DIV/0!</v>
      </c>
      <c r="V13" s="1085"/>
      <c r="W13" s="1196" t="str">
        <f t="shared" ref="W13:W18" si="10">D13</f>
        <v>Plantas y procesos de tratamiento de aguas residuales</v>
      </c>
      <c r="X13" s="1196"/>
      <c r="Y13" s="960" t="str">
        <f>E13</f>
        <v>Activo</v>
      </c>
      <c r="Z13" s="1197" t="str">
        <f>IF($H$5=Φύλλο2!$A$3,Φύλλο2!L5,IF($H$5=Φύλλο2!$A$11,Φύλλο2!L13,Φύλλο2!L22))</f>
        <v>Las bajas temperaturas pueden incidir en el proceso de tratamiento de diversas maneras: 1. Desnitrificación deficiente en estanques aireados. 2. Congelación de los dispositivos de aireación de superficie (lo que aumenta su propensión a las heladas). 3. Disminución de la actividad bacteriana, lo que resulta en efluentes con DBO. 4. Ritmo de hidrólisis más lento (en tratamientos anaeróbicos), lo que limita la biodegradabilidad de los lodos. 5. Aumento del coste de mantener temperaturas mesofílicas.</v>
      </c>
      <c r="AA13" s="1197"/>
      <c r="AC13" s="173"/>
      <c r="AD13" s="174"/>
      <c r="AE13" s="174"/>
      <c r="AF13" s="174"/>
      <c r="AG13" s="379" t="e">
        <f>IF(D13=0,"N/A",IF(E13="N/A","N/A",IF(Z13="N/A","N/A",AVERAGE(AC13:AF13))))</f>
        <v>#DIV/0!</v>
      </c>
      <c r="AH13" s="197" t="e">
        <f t="shared" si="2"/>
        <v>#DIV/0!</v>
      </c>
      <c r="AI13" s="132"/>
      <c r="AJ13" s="174"/>
      <c r="AK13" s="174"/>
      <c r="AL13" s="174"/>
      <c r="AM13" s="174"/>
      <c r="AN13" s="454"/>
      <c r="AO13" s="950" t="e">
        <f>IF(AG13="N/A","N/A",AG13-AG13*(AVERAGE(AJ13:AM13)/3))</f>
        <v>#DIV/0!</v>
      </c>
      <c r="AP13" s="951" t="e">
        <f t="shared" si="3"/>
        <v>#DIV/0!</v>
      </c>
      <c r="AQ13" s="366"/>
      <c r="AR13" s="1085"/>
      <c r="AS13" s="1198" t="str">
        <f t="shared" ref="AS13:AS18" si="11">W13</f>
        <v>Plantas y procesos de tratamiento de aguas residuales</v>
      </c>
      <c r="AT13" s="1199"/>
      <c r="AU13" s="899" t="str">
        <f t="shared" si="5"/>
        <v>Activo</v>
      </c>
      <c r="AV13" s="520" t="str">
        <f>IF($H$5=Φύλλο2!$A$3,Φύλλο2!M5,IF($H$5=Φύλλο2!$A$11,Φύλλο2!M13,Φύλλο2!M22))</f>
        <v>Riesgo de daño físico grave de activos valiosos (p. ej., depósitos elevados, edificios y equipos sensibles) expuestos a temperaturas muy elevadas y llamas directas.</v>
      </c>
      <c r="AW13" s="173"/>
      <c r="AX13" s="174"/>
      <c r="AY13" s="174"/>
      <c r="AZ13" s="379" t="e">
        <f t="shared" ref="AZ13:AZ18" si="12">IF(D13=0,"N/A",IF(E13="N/A","N/A",IF(AV13="N/A","N/A",AVERAGE(AW13:AY13))))</f>
        <v>#DIV/0!</v>
      </c>
      <c r="BA13" s="197" t="e">
        <f t="shared" si="6"/>
        <v>#DIV/0!</v>
      </c>
      <c r="BB13" s="122"/>
      <c r="BC13" s="898"/>
      <c r="BD13" s="174"/>
      <c r="BE13" s="174"/>
      <c r="BF13" s="174"/>
      <c r="BG13" s="454"/>
      <c r="BH13" s="321" t="e">
        <f t="shared" ref="BH13:BH18" si="13">IF(AZ13="N/A","N/A",AZ13-AZ13*(AVERAGE(BC13:BF13)/3))</f>
        <v>#DIV/0!</v>
      </c>
      <c r="BI13" s="322" t="e">
        <f t="shared" si="7"/>
        <v>#DIV/0!</v>
      </c>
      <c r="BK13" s="1200"/>
      <c r="BL13" s="1201"/>
      <c r="BM13" s="1201"/>
      <c r="BN13" s="615"/>
      <c r="BO13" s="431"/>
      <c r="BP13" s="462"/>
      <c r="BQ13" s="76"/>
      <c r="BR13" s="76"/>
      <c r="BS13" s="461"/>
      <c r="BT13" s="132"/>
      <c r="BV13" s="76"/>
      <c r="BW13" s="76"/>
      <c r="BX13" s="76"/>
      <c r="BZ13" s="390"/>
      <c r="CA13" s="132"/>
    </row>
    <row r="14" spans="1:79" ht="99.95" customHeight="1" x14ac:dyDescent="0.25">
      <c r="A14" s="51"/>
      <c r="B14" s="51"/>
      <c r="C14" s="1085"/>
      <c r="D14" s="901" t="str">
        <f>IF($H$5=Φύλλο2!$A$3,Φύλλο2!A6,IF($H$5=Φύλλο2!$A$11,Φύλλο2!A14,Φύλλο2!A23))</f>
        <v>Cuenca fluvial receptora</v>
      </c>
      <c r="E14" s="948" t="s">
        <v>201</v>
      </c>
      <c r="F14" s="520" t="str">
        <f>IF($H$5=Φύλλο2!$A$3,Φύλλο2!K6,IF($H$5=Φύλλο2!$A$11,Φύλλο2!K14,Φύλλο2!K23))</f>
        <v>Las elevadas temperaturas del agua provocadas por el vertido térmico de aguas residuales podrían modificar la diversidad y la composición de las comunidades del ecosistema acuático afectado (planteando potencialmente problemas de biodiversidad más amplios).</v>
      </c>
      <c r="G14" s="905"/>
      <c r="H14" s="173"/>
      <c r="I14" s="173"/>
      <c r="J14" s="173"/>
      <c r="K14" s="173"/>
      <c r="L14" s="379" t="e">
        <f t="shared" si="8"/>
        <v>#DIV/0!</v>
      </c>
      <c r="M14" s="197" t="e">
        <f t="shared" si="0"/>
        <v>#DIV/0!</v>
      </c>
      <c r="N14" s="122"/>
      <c r="O14" s="173"/>
      <c r="P14" s="173"/>
      <c r="Q14" s="174" t="s">
        <v>202</v>
      </c>
      <c r="R14" s="1098" t="e">
        <f t="shared" si="9"/>
        <v>#DIV/0!</v>
      </c>
      <c r="S14" s="1098"/>
      <c r="T14" s="472" t="e">
        <f t="shared" si="1"/>
        <v>#DIV/0!</v>
      </c>
      <c r="V14" s="1085"/>
      <c r="W14" s="1196" t="str">
        <f t="shared" si="10"/>
        <v>Cuenca fluvial receptora</v>
      </c>
      <c r="X14" s="1196"/>
      <c r="Y14" s="960" t="str">
        <f t="shared" ref="Y14:Y18" si="14">E14</f>
        <v>Activo</v>
      </c>
      <c r="Z14" s="1197" t="str">
        <f>IF($H$5=Φύλλο2!$A$3,Φύλλο2!L6,IF($H$5=Φύλλο2!$A$11,Φύλλο2!L14,Φύλλο2!L23))</f>
        <v>N/A</v>
      </c>
      <c r="AA14" s="1197"/>
      <c r="AC14" s="173"/>
      <c r="AD14" s="174"/>
      <c r="AE14" s="174"/>
      <c r="AF14" s="174"/>
      <c r="AG14" s="379" t="str">
        <f t="shared" ref="AG14:AG18" si="15">IF(D14=0,"N/A",IF(E14="N/A","N/A",IF(Z14="N/A","N/A",AVERAGE(AC14:AF14))))</f>
        <v>N/A</v>
      </c>
      <c r="AH14" s="197" t="str">
        <f t="shared" si="2"/>
        <v>N/A</v>
      </c>
      <c r="AI14" s="132"/>
      <c r="AJ14" s="174"/>
      <c r="AK14" s="174"/>
      <c r="AL14" s="174"/>
      <c r="AM14" s="174" t="s">
        <v>202</v>
      </c>
      <c r="AN14" s="454"/>
      <c r="AO14" s="950" t="str">
        <f>IF(AG14="N/A","N/A",AG14-AG14*(AVERAGE(AJ14:AL14)/3))</f>
        <v>N/A</v>
      </c>
      <c r="AP14" s="951" t="str">
        <f t="shared" si="3"/>
        <v>N/A</v>
      </c>
      <c r="AQ14" s="366"/>
      <c r="AR14" s="1085"/>
      <c r="AS14" s="1198" t="str">
        <f t="shared" si="11"/>
        <v>Cuenca fluvial receptora</v>
      </c>
      <c r="AT14" s="1199"/>
      <c r="AU14" s="899" t="str">
        <f t="shared" si="5"/>
        <v>Activo</v>
      </c>
      <c r="AV14" s="520" t="str">
        <f>IF($H$5=Φύλλο2!$A$3,Φύλλο2!M6,IF($H$5=Φύλλο2!$A$11,Φύλλο2!M14,Φύλλο2!M23))</f>
        <v>N/A</v>
      </c>
      <c r="AW14" s="173"/>
      <c r="AX14" s="174"/>
      <c r="AY14" s="996" t="str">
        <f>IF($H$5="Drinking Water Suppy", " ", "N/A")</f>
        <v>N/A</v>
      </c>
      <c r="AZ14" s="379" t="str">
        <f t="shared" si="12"/>
        <v>N/A</v>
      </c>
      <c r="BA14" s="197" t="str">
        <f t="shared" si="6"/>
        <v>N/A</v>
      </c>
      <c r="BB14" s="122"/>
      <c r="BC14" s="898"/>
      <c r="BD14" s="174"/>
      <c r="BE14" s="174"/>
      <c r="BF14" s="174" t="s">
        <v>202</v>
      </c>
      <c r="BG14" s="454"/>
      <c r="BH14" s="321" t="str">
        <f t="shared" si="13"/>
        <v>N/A</v>
      </c>
      <c r="BI14" s="322" t="str">
        <f t="shared" si="7"/>
        <v>N/A</v>
      </c>
      <c r="BK14" s="1200"/>
      <c r="BL14" s="1201"/>
      <c r="BM14" s="1201"/>
      <c r="BN14" s="615"/>
      <c r="BO14" s="431"/>
      <c r="BP14" s="462"/>
      <c r="BQ14" s="76"/>
      <c r="BR14" s="76"/>
      <c r="BS14" s="461"/>
      <c r="BT14" s="132"/>
      <c r="BV14" s="76"/>
      <c r="BW14" s="76"/>
      <c r="BX14" s="76"/>
      <c r="BZ14" s="390"/>
      <c r="CA14" s="132"/>
    </row>
    <row r="15" spans="1:79" ht="99.95" customHeight="1" x14ac:dyDescent="0.25">
      <c r="A15" s="51"/>
      <c r="B15" s="51"/>
      <c r="C15" s="1085"/>
      <c r="D15" s="901" t="str">
        <f>IF($H$5=Φύλλο2!$A$3,Φύλλο2!A7,IF($H$5=Φύλλο2!$A$11,Φύλλο2!A15,Φύλλο2!A24))</f>
        <v>Reutilización del efluente tratado para riego/recarga de acuíferos</v>
      </c>
      <c r="E15" s="948" t="s">
        <v>201</v>
      </c>
      <c r="F15" s="520" t="str">
        <f>IF($H$5=Φύλλο2!$A$3,Φύλλο2!K7,IF($H$5=Φύλλο2!$A$11,Φύλλο2!K15,Φύλλο2!K24))</f>
        <v>N/A</v>
      </c>
      <c r="G15" s="905"/>
      <c r="H15" s="173"/>
      <c r="I15" s="173"/>
      <c r="J15" s="173"/>
      <c r="K15" s="173"/>
      <c r="L15" s="379" t="str">
        <f t="shared" si="8"/>
        <v>N/A</v>
      </c>
      <c r="M15" s="197" t="str">
        <f t="shared" si="0"/>
        <v>N/A</v>
      </c>
      <c r="N15" s="122"/>
      <c r="O15" s="173"/>
      <c r="P15" s="173"/>
      <c r="Q15" s="174" t="s">
        <v>202</v>
      </c>
      <c r="R15" s="1098" t="str">
        <f t="shared" si="9"/>
        <v>N/A</v>
      </c>
      <c r="S15" s="1098"/>
      <c r="T15" s="472" t="str">
        <f t="shared" si="1"/>
        <v>N/A</v>
      </c>
      <c r="V15" s="1085"/>
      <c r="W15" s="1196" t="str">
        <f t="shared" si="10"/>
        <v>Reutilización del efluente tratado para riego/recarga de acuíferos</v>
      </c>
      <c r="X15" s="1196"/>
      <c r="Y15" s="960" t="str">
        <f t="shared" si="14"/>
        <v>Activo</v>
      </c>
      <c r="Z15" s="1197" t="str">
        <f>IF($H$5=Φύλλο2!$A$3,Φύλλο2!L7,IF($H$5=Φύλλο2!$A$11,Φύλλο2!L15,Φύλλο2!L24))</f>
        <v>N/A</v>
      </c>
      <c r="AA15" s="1197"/>
      <c r="AC15" s="173"/>
      <c r="AD15" s="174"/>
      <c r="AE15" s="174"/>
      <c r="AF15" s="174"/>
      <c r="AG15" s="379" t="str">
        <f t="shared" si="15"/>
        <v>N/A</v>
      </c>
      <c r="AH15" s="197" t="str">
        <f t="shared" si="2"/>
        <v>N/A</v>
      </c>
      <c r="AI15" s="132"/>
      <c r="AJ15" s="174"/>
      <c r="AK15" s="174"/>
      <c r="AL15" s="174"/>
      <c r="AM15" s="174" t="s">
        <v>202</v>
      </c>
      <c r="AN15" s="454"/>
      <c r="AO15" s="950" t="str">
        <f>IF(AG15="N/A","N/A",AG15-AG15*(AVERAGE(AJ15:AL15)/3))</f>
        <v>N/A</v>
      </c>
      <c r="AP15" s="951" t="str">
        <f t="shared" si="3"/>
        <v>N/A</v>
      </c>
      <c r="AQ15" s="366"/>
      <c r="AR15" s="1085"/>
      <c r="AS15" s="1198" t="str">
        <f t="shared" si="11"/>
        <v>Reutilización del efluente tratado para riego/recarga de acuíferos</v>
      </c>
      <c r="AT15" s="1199"/>
      <c r="AU15" s="899" t="str">
        <f t="shared" si="5"/>
        <v>Activo</v>
      </c>
      <c r="AV15" s="520" t="str">
        <f>IF($H$5=Φύλλο2!$A$3,Φύλλο2!M7,IF($H$5=Φύλλο2!$A$11,Φύλλο2!M15,Φύλλο2!M24))</f>
        <v xml:space="preserve">Los incendios forestales pueden modificar las tierras aptas para el cultivo (p. ej., al privar el suelo de nutrientes y exponerlo a la erosión eólica e hídrica), lo que reduciría la demanda de agua de riego. </v>
      </c>
      <c r="AW15" s="173"/>
      <c r="AX15" s="174"/>
      <c r="AY15" s="174" t="s">
        <v>202</v>
      </c>
      <c r="AZ15" s="379" t="e">
        <f t="shared" si="12"/>
        <v>#DIV/0!</v>
      </c>
      <c r="BA15" s="197" t="e">
        <f t="shared" si="6"/>
        <v>#DIV/0!</v>
      </c>
      <c r="BB15" s="122"/>
      <c r="BC15" s="898"/>
      <c r="BD15" s="174"/>
      <c r="BE15" s="174"/>
      <c r="BF15" s="174" t="s">
        <v>202</v>
      </c>
      <c r="BG15" s="454"/>
      <c r="BH15" s="321" t="e">
        <f t="shared" si="13"/>
        <v>#DIV/0!</v>
      </c>
      <c r="BI15" s="322" t="e">
        <f t="shared" si="7"/>
        <v>#DIV/0!</v>
      </c>
      <c r="BK15" s="1200"/>
      <c r="BL15" s="614"/>
      <c r="BM15" s="614"/>
      <c r="BN15" s="615"/>
      <c r="BO15" s="431"/>
      <c r="BP15" s="462"/>
      <c r="BQ15" s="76"/>
      <c r="BR15" s="76"/>
      <c r="BS15" s="461"/>
      <c r="BT15" s="132"/>
      <c r="BV15" s="76"/>
      <c r="BW15" s="76"/>
      <c r="BX15" s="76"/>
      <c r="BZ15" s="390"/>
      <c r="CA15" s="132"/>
    </row>
    <row r="16" spans="1:79" ht="99.95" customHeight="1" x14ac:dyDescent="0.25">
      <c r="A16" s="68"/>
      <c r="B16" s="68"/>
      <c r="C16" s="1085"/>
      <c r="D16" s="901" t="str">
        <f>IF($H$5=Φύλλο2!$A$3,Φύλλο2!A8,IF($H$5=Φύλλο2!$A$11,Φύλλο2!A16,Φύλλο2!A25))</f>
        <v>Terrenos para esparcir lodos de depuradora</v>
      </c>
      <c r="E16" s="948" t="s">
        <v>201</v>
      </c>
      <c r="F16" s="520" t="str">
        <f>IF($H$5=Φύλλο2!$A$3,Φύλλο2!K8,IF($H$5=Φύλλο2!$A$11,Φύλλο2!K16,Φύλλο2!K25))</f>
        <v>En general, las temperaturas más cálidas podrían acelerar las reacciones biológicas, lo que aumentaría la eficacia de la eliminación y reduciría las necesidades de tierra para la eliminación de lodos.</v>
      </c>
      <c r="G16" s="904"/>
      <c r="H16" s="173"/>
      <c r="I16" s="173"/>
      <c r="J16" s="174" t="s">
        <v>202</v>
      </c>
      <c r="K16" s="173"/>
      <c r="L16" s="379" t="e">
        <f t="shared" si="8"/>
        <v>#DIV/0!</v>
      </c>
      <c r="M16" s="197" t="e">
        <f t="shared" si="0"/>
        <v>#DIV/0!</v>
      </c>
      <c r="N16" s="122"/>
      <c r="O16" s="173"/>
      <c r="P16" s="173"/>
      <c r="Q16" s="174"/>
      <c r="R16" s="1098" t="e">
        <f t="shared" si="9"/>
        <v>#DIV/0!</v>
      </c>
      <c r="S16" s="1098"/>
      <c r="T16" s="472" t="e">
        <f t="shared" si="1"/>
        <v>#DIV/0!</v>
      </c>
      <c r="V16" s="1085"/>
      <c r="W16" s="1196" t="str">
        <f t="shared" si="10"/>
        <v>Terrenos para esparcir lodos de depuradora</v>
      </c>
      <c r="X16" s="1196"/>
      <c r="Y16" s="960" t="str">
        <f t="shared" si="14"/>
        <v>Activo</v>
      </c>
      <c r="Z16" s="1197" t="str">
        <f>IF($H$5=Φύλλο2!$A$3,Φύλλο2!L8,IF($H$5=Φύλλο2!$A$11,Φύλλο2!L16,Φύλλο2!L25))</f>
        <v xml:space="preserve"> La formación de hielo y las temperaturas muy bajas del suelo podrían reducir la franja de tiempo disponible para esparcir los lodos.</v>
      </c>
      <c r="AA16" s="1197"/>
      <c r="AC16" s="173"/>
      <c r="AD16" s="174"/>
      <c r="AE16" s="174" t="s">
        <v>202</v>
      </c>
      <c r="AF16" s="174"/>
      <c r="AG16" s="379" t="e">
        <f t="shared" si="15"/>
        <v>#DIV/0!</v>
      </c>
      <c r="AH16" s="197" t="e">
        <f t="shared" si="2"/>
        <v>#DIV/0!</v>
      </c>
      <c r="AI16" s="132"/>
      <c r="AJ16" s="174"/>
      <c r="AK16" s="174"/>
      <c r="AL16" s="174"/>
      <c r="AM16" s="174"/>
      <c r="AN16" s="454"/>
      <c r="AO16" s="950" t="e">
        <f>IF(AG16="N/A","N/A",AG16-AG16*(AVERAGE(AJ16:AM16)/3))</f>
        <v>#DIV/0!</v>
      </c>
      <c r="AP16" s="951" t="e">
        <f t="shared" si="3"/>
        <v>#DIV/0!</v>
      </c>
      <c r="AQ16" s="366"/>
      <c r="AR16" s="1085"/>
      <c r="AS16" s="1198" t="str">
        <f t="shared" si="11"/>
        <v>Terrenos para esparcir lodos de depuradora</v>
      </c>
      <c r="AT16" s="1199"/>
      <c r="AU16" s="899" t="str">
        <f t="shared" si="5"/>
        <v>Activo</v>
      </c>
      <c r="AV16" s="520" t="str">
        <f>IF($H$5=Φύλλο2!$A$3,Φύλλο2!M8,IF($H$5=Φύλλο2!$A$11,Φύλλο2!M16,Φύλλο2!M25))</f>
        <v>Posible efecto en las condiciones del suelo y su idoneidad para el esparcimiento de lodos.</v>
      </c>
      <c r="AW16" s="173"/>
      <c r="AX16" s="174"/>
      <c r="AY16" s="174" t="s">
        <v>202</v>
      </c>
      <c r="AZ16" s="379" t="e">
        <f t="shared" si="12"/>
        <v>#DIV/0!</v>
      </c>
      <c r="BA16" s="197" t="e">
        <f t="shared" si="6"/>
        <v>#DIV/0!</v>
      </c>
      <c r="BB16" s="122"/>
      <c r="BC16" s="898"/>
      <c r="BD16" s="174"/>
      <c r="BE16" s="174"/>
      <c r="BF16" s="174"/>
      <c r="BG16" s="454"/>
      <c r="BH16" s="321" t="e">
        <f t="shared" si="13"/>
        <v>#DIV/0!</v>
      </c>
      <c r="BI16" s="322" t="e">
        <f t="shared" si="7"/>
        <v>#DIV/0!</v>
      </c>
      <c r="BK16" s="1200"/>
      <c r="BL16" s="1201"/>
      <c r="BM16" s="1201"/>
      <c r="BN16" s="615"/>
      <c r="BO16" s="431"/>
      <c r="BP16" s="462"/>
      <c r="BQ16" s="76"/>
      <c r="BR16" s="76"/>
      <c r="BS16" s="461"/>
      <c r="BT16" s="132"/>
      <c r="BV16" s="76"/>
      <c r="BW16" s="76"/>
      <c r="BX16" s="76"/>
      <c r="BZ16" s="390"/>
      <c r="CA16" s="132"/>
    </row>
    <row r="17" spans="1:80" ht="128.1" customHeight="1" x14ac:dyDescent="0.25">
      <c r="A17" s="177"/>
      <c r="B17" s="177"/>
      <c r="C17" s="1084" t="s">
        <v>203</v>
      </c>
      <c r="D17" s="901" t="str">
        <f>IF($H$5=Φύλλο2!$A$3,Φύλλο2!A9,IF($H$5=Φύλλο2!$A$11,Φύλλο2!A17,Φύλλο2!A26))</f>
        <v>Suministro de energía</v>
      </c>
      <c r="E17" s="948" t="s">
        <v>201</v>
      </c>
      <c r="F17" s="520" t="str">
        <f>IF($H$5=Φύλλο2!$A$3,Φύλλο2!K9,IF($H$5=Φύλλο2!$A$11,Φύλλο2!K17,Φύλλο2!K26))</f>
        <v>N/A</v>
      </c>
      <c r="G17" s="904"/>
      <c r="H17" s="173"/>
      <c r="I17" s="173"/>
      <c r="J17" s="174" t="s">
        <v>202</v>
      </c>
      <c r="K17" s="174" t="s">
        <v>202</v>
      </c>
      <c r="L17" s="379" t="str">
        <f t="shared" si="8"/>
        <v>N/A</v>
      </c>
      <c r="M17" s="197" t="str">
        <f t="shared" si="0"/>
        <v>N/A</v>
      </c>
      <c r="N17" s="122"/>
      <c r="O17" s="173"/>
      <c r="P17" s="173"/>
      <c r="Q17" s="174"/>
      <c r="R17" s="1098" t="str">
        <f t="shared" si="9"/>
        <v>N/A</v>
      </c>
      <c r="S17" s="1098"/>
      <c r="T17" s="472" t="str">
        <f t="shared" si="1"/>
        <v>N/A</v>
      </c>
      <c r="V17" s="1134" t="s">
        <v>203</v>
      </c>
      <c r="W17" s="1196" t="str">
        <f t="shared" si="10"/>
        <v>Suministro de energía</v>
      </c>
      <c r="X17" s="1196"/>
      <c r="Y17" s="960" t="str">
        <f t="shared" si="14"/>
        <v>Activo</v>
      </c>
      <c r="Z17" s="1197" t="str">
        <f>IF($H$5=Φύλλο2!$A$3,Φύλλο2!L9,IF($H$5=Φύλλο2!$A$11,Φύλλο2!L17,Φύλλο2!L26))</f>
        <v xml:space="preserve">Las olas de frío podrían sobrecargar la red eléctrica, provocando escasez de energía y apagones, lo que dificultaría el proceso de tratamiento. Riesgo de vertido de aguas residuales no tratadas a los ríos. </v>
      </c>
      <c r="AA17" s="1197"/>
      <c r="AC17" s="173"/>
      <c r="AD17" s="174"/>
      <c r="AE17" s="174" t="s">
        <v>202</v>
      </c>
      <c r="AF17" s="174" t="s">
        <v>202</v>
      </c>
      <c r="AG17" s="379" t="e">
        <f t="shared" si="15"/>
        <v>#DIV/0!</v>
      </c>
      <c r="AH17" s="197" t="e">
        <f t="shared" si="2"/>
        <v>#DIV/0!</v>
      </c>
      <c r="AI17" s="132"/>
      <c r="AJ17" s="174"/>
      <c r="AK17" s="174"/>
      <c r="AL17" s="174"/>
      <c r="AM17" s="174"/>
      <c r="AN17" s="454"/>
      <c r="AO17" s="950" t="e">
        <f>IF(AG17="N/A","N/A",AG17-AG17*(AVERAGE(AJ17:AM17)/3))</f>
        <v>#DIV/0!</v>
      </c>
      <c r="AP17" s="951" t="e">
        <f t="shared" si="3"/>
        <v>#DIV/0!</v>
      </c>
      <c r="AQ17" s="366"/>
      <c r="AR17" s="1084" t="s">
        <v>203</v>
      </c>
      <c r="AS17" s="1198" t="str">
        <f t="shared" si="11"/>
        <v>Suministro de energía</v>
      </c>
      <c r="AT17" s="1199"/>
      <c r="AU17" s="899" t="str">
        <f t="shared" si="5"/>
        <v>Activo</v>
      </c>
      <c r="AV17" s="520" t="str">
        <f>IF($H$5=Φύλλο2!$A$3,Φύλλο2!M9,IF($H$5=Φύλλο2!$A$11,Φύλλο2!M17,Φύλλο2!M26))</f>
        <v>Los incendios forestales pueden dañar físicamente los tendidos eléctricos y las subestaciones, y provocar a su vez cortes de electricidad y apagones. Incluso una pérdida temporal de energía podría perturbar gravemente el funcionamiento de la red de alcantarillado (p. ej., vertido de aguas residuales no tratadas a los ríos).</v>
      </c>
      <c r="AW17" s="173"/>
      <c r="AX17" s="174"/>
      <c r="AY17" s="174"/>
      <c r="AZ17" s="379" t="e">
        <f t="shared" si="12"/>
        <v>#DIV/0!</v>
      </c>
      <c r="BA17" s="197" t="e">
        <f t="shared" si="6"/>
        <v>#DIV/0!</v>
      </c>
      <c r="BB17" s="122"/>
      <c r="BC17" s="898"/>
      <c r="BD17" s="174"/>
      <c r="BE17" s="174"/>
      <c r="BF17" s="174"/>
      <c r="BG17" s="454"/>
      <c r="BH17" s="321" t="e">
        <f t="shared" si="13"/>
        <v>#DIV/0!</v>
      </c>
      <c r="BI17" s="322" t="e">
        <f t="shared" si="7"/>
        <v>#DIV/0!</v>
      </c>
      <c r="BK17" s="1200"/>
      <c r="BL17" s="1201"/>
      <c r="BM17" s="1201"/>
      <c r="BN17" s="615"/>
      <c r="BO17" s="431"/>
      <c r="BP17" s="462"/>
      <c r="BQ17" s="76"/>
      <c r="BR17" s="76"/>
      <c r="BS17" s="461"/>
      <c r="BT17" s="132"/>
      <c r="BV17" s="76"/>
      <c r="BW17" s="76"/>
      <c r="BX17" s="76"/>
      <c r="BZ17" s="390"/>
      <c r="CA17" s="132"/>
    </row>
    <row r="18" spans="1:80" ht="99.95" customHeight="1" x14ac:dyDescent="0.25">
      <c r="A18" s="178"/>
      <c r="B18" s="178"/>
      <c r="C18" s="1084"/>
      <c r="D18" s="901" t="str">
        <f>IF($H$5=Φύλλο2!$A$3,Φύλλο2!A10,IF($H$5=Φύλλο2!$A$11,Φύλλο2!A18,Φύλλο2!A27))</f>
        <v>Conexiones por carretera</v>
      </c>
      <c r="E18" s="948" t="s">
        <v>201</v>
      </c>
      <c r="F18" s="520" t="str">
        <f>IF($H$5=Φύλλο2!$A$3,Φύλλο2!K10,IF($H$5=Φύλλο2!$A$11,Φύλλο2!K18,Φύλλο2!K27))</f>
        <v>N/A</v>
      </c>
      <c r="G18" s="904"/>
      <c r="H18" s="173"/>
      <c r="I18" s="173"/>
      <c r="J18" s="174" t="s">
        <v>202</v>
      </c>
      <c r="K18" s="174" t="s">
        <v>202</v>
      </c>
      <c r="L18" s="379" t="str">
        <f t="shared" si="8"/>
        <v>N/A</v>
      </c>
      <c r="M18" s="197" t="str">
        <f t="shared" si="0"/>
        <v>N/A</v>
      </c>
      <c r="N18" s="122"/>
      <c r="O18" s="173"/>
      <c r="P18" s="173"/>
      <c r="Q18" s="174"/>
      <c r="R18" s="1098" t="str">
        <f t="shared" si="9"/>
        <v>N/A</v>
      </c>
      <c r="S18" s="1098"/>
      <c r="T18" s="472" t="str">
        <f t="shared" si="1"/>
        <v>N/A</v>
      </c>
      <c r="V18" s="1134"/>
      <c r="W18" s="1196" t="str">
        <f t="shared" si="10"/>
        <v>Conexiones por carretera</v>
      </c>
      <c r="X18" s="1196"/>
      <c r="Y18" s="960" t="str">
        <f t="shared" si="14"/>
        <v>Activo</v>
      </c>
      <c r="Z18" s="1197" t="str">
        <f>IF($H$5=Φύλλο2!$A$3,Φύλλο2!L10,IF($H$5=Φύλλο2!$A$11,Φύλλο2!L18,Φύλλο2!L27))</f>
        <v>Carreteras heladas o bloqueadas por la nieve que provocan la interrupción de los servicios de transporte hacia/desde la instalación..</v>
      </c>
      <c r="AA18" s="1197"/>
      <c r="AC18" s="173"/>
      <c r="AD18" s="174"/>
      <c r="AE18" s="174" t="s">
        <v>202</v>
      </c>
      <c r="AF18" s="174" t="s">
        <v>202</v>
      </c>
      <c r="AG18" s="379" t="e">
        <f t="shared" si="15"/>
        <v>#DIV/0!</v>
      </c>
      <c r="AH18" s="197" t="e">
        <f t="shared" si="2"/>
        <v>#DIV/0!</v>
      </c>
      <c r="AI18" s="132"/>
      <c r="AJ18" s="174"/>
      <c r="AK18" s="174"/>
      <c r="AL18" s="174"/>
      <c r="AM18" s="174"/>
      <c r="AN18" s="454"/>
      <c r="AO18" s="950" t="e">
        <f>IF(AG18="N/A","N/A",AG18-AG18*(AVERAGE(AJ18:AM18)/3))</f>
        <v>#DIV/0!</v>
      </c>
      <c r="AP18" s="951" t="e">
        <f t="shared" si="3"/>
        <v>#DIV/0!</v>
      </c>
      <c r="AQ18" s="366"/>
      <c r="AR18" s="1084"/>
      <c r="AS18" s="1198" t="str">
        <f t="shared" si="11"/>
        <v>Conexiones por carretera</v>
      </c>
      <c r="AT18" s="1199"/>
      <c r="AU18" s="899" t="str">
        <f t="shared" si="5"/>
        <v>Activo</v>
      </c>
      <c r="AV18" s="520" t="str">
        <f>IF($H$5=Φύλλο2!$A$3,Φύλλο2!M10,IF($H$5=Φύλλο2!$A$11,Φύλλο2!M18,Φύλλο2!M27))</f>
        <v>Paralización del tráfico durante incendios forestales que obstruye el acceso a las instalación.</v>
      </c>
      <c r="AW18" s="173"/>
      <c r="AX18" s="174"/>
      <c r="AY18" s="174"/>
      <c r="AZ18" s="379" t="e">
        <f t="shared" si="12"/>
        <v>#DIV/0!</v>
      </c>
      <c r="BA18" s="197" t="e">
        <f t="shared" si="6"/>
        <v>#DIV/0!</v>
      </c>
      <c r="BB18" s="122"/>
      <c r="BC18" s="898"/>
      <c r="BD18" s="174"/>
      <c r="BE18" s="174"/>
      <c r="BF18" s="174"/>
      <c r="BG18" s="454"/>
      <c r="BH18" s="321" t="e">
        <f t="shared" si="13"/>
        <v>#DIV/0!</v>
      </c>
      <c r="BI18" s="322" t="e">
        <f t="shared" si="7"/>
        <v>#DIV/0!</v>
      </c>
      <c r="BK18" s="1200"/>
      <c r="BL18" s="1201"/>
      <c r="BM18" s="1201"/>
      <c r="BN18" s="615"/>
      <c r="BO18" s="431"/>
      <c r="BP18" s="462"/>
      <c r="BQ18" s="76"/>
      <c r="BR18" s="76"/>
      <c r="BS18" s="461"/>
      <c r="BT18" s="132"/>
      <c r="BV18" s="76"/>
      <c r="BW18" s="76"/>
      <c r="BX18" s="76"/>
      <c r="BZ18" s="390"/>
      <c r="CA18" s="132"/>
    </row>
    <row r="19" spans="1:80" s="87" customFormat="1" ht="99.95" customHeight="1" x14ac:dyDescent="0.25">
      <c r="A19" s="523"/>
      <c r="B19" s="523"/>
      <c r="C19" s="524"/>
      <c r="D19" s="525"/>
      <c r="E19" s="349"/>
      <c r="F19" s="526"/>
      <c r="G19" s="356"/>
      <c r="H19" s="326"/>
      <c r="I19" s="84"/>
      <c r="J19" s="326"/>
      <c r="K19" s="326"/>
      <c r="L19" s="350"/>
      <c r="M19" s="351"/>
      <c r="N19" s="250"/>
      <c r="O19" s="326"/>
      <c r="P19" s="326"/>
      <c r="Q19" s="326"/>
      <c r="R19" s="1097"/>
      <c r="S19" s="1097"/>
      <c r="T19" s="351"/>
      <c r="W19" s="1102"/>
      <c r="X19" s="1102"/>
      <c r="Y19" s="527"/>
      <c r="Z19" s="1118"/>
      <c r="AA19" s="1118"/>
      <c r="AC19" s="326"/>
      <c r="AD19" s="84"/>
      <c r="AE19" s="84"/>
      <c r="AF19" s="84"/>
      <c r="AG19" s="350"/>
      <c r="AH19" s="351"/>
      <c r="AI19" s="132"/>
      <c r="AJ19" s="84"/>
      <c r="AK19" s="84"/>
      <c r="AL19" s="84"/>
      <c r="AM19" s="84"/>
      <c r="AN19" s="84"/>
      <c r="AO19" s="354"/>
      <c r="AP19" s="351"/>
      <c r="AQ19" s="528"/>
      <c r="AR19" s="528"/>
      <c r="AS19" s="1117"/>
      <c r="AT19" s="1117"/>
      <c r="AU19" s="529"/>
      <c r="AV19" s="617"/>
      <c r="AW19" s="326"/>
      <c r="AX19" s="84"/>
      <c r="AY19" s="84"/>
      <c r="AZ19" s="350"/>
      <c r="BA19" s="351"/>
      <c r="BB19" s="250"/>
      <c r="BC19" s="84"/>
      <c r="BD19" s="84"/>
      <c r="BE19" s="84"/>
      <c r="BF19" s="84"/>
      <c r="BG19" s="84"/>
      <c r="BH19" s="354"/>
      <c r="BI19" s="351"/>
      <c r="BK19" s="39"/>
      <c r="BL19" s="39"/>
      <c r="BM19" s="39"/>
      <c r="BN19" s="65"/>
      <c r="BO19" s="39"/>
      <c r="BP19" s="39"/>
      <c r="BQ19" s="39"/>
      <c r="BR19" s="39"/>
      <c r="BS19" s="39"/>
      <c r="BT19" s="39"/>
      <c r="BU19" s="39"/>
      <c r="BV19" s="39"/>
      <c r="BW19" s="39"/>
      <c r="BX19" s="39"/>
      <c r="BY19" s="39"/>
      <c r="BZ19" s="39"/>
      <c r="CA19" s="39"/>
      <c r="CB19" s="39"/>
    </row>
    <row r="20" spans="1:80" s="87" customFormat="1" ht="99.95" customHeight="1" x14ac:dyDescent="0.25">
      <c r="A20" s="523"/>
      <c r="B20" s="523"/>
      <c r="C20" s="524"/>
      <c r="D20" s="531"/>
      <c r="E20" s="349"/>
      <c r="F20" s="526"/>
      <c r="G20" s="355"/>
      <c r="H20" s="326"/>
      <c r="I20" s="84"/>
      <c r="J20" s="326"/>
      <c r="K20" s="326"/>
      <c r="L20" s="350"/>
      <c r="M20" s="351"/>
      <c r="N20" s="250"/>
      <c r="O20" s="326"/>
      <c r="P20" s="326"/>
      <c r="Q20" s="326"/>
      <c r="R20" s="1097"/>
      <c r="S20" s="1097"/>
      <c r="T20" s="351"/>
      <c r="W20" s="1102"/>
      <c r="X20" s="1102"/>
      <c r="Y20" s="527"/>
      <c r="Z20" s="1099"/>
      <c r="AA20" s="1099"/>
      <c r="AC20" s="326"/>
      <c r="AD20" s="84"/>
      <c r="AE20" s="84"/>
      <c r="AF20" s="84"/>
      <c r="AG20" s="350"/>
      <c r="AH20" s="351"/>
      <c r="AI20" s="132"/>
      <c r="AJ20" s="84"/>
      <c r="AK20" s="84"/>
      <c r="AL20" s="84"/>
      <c r="AM20" s="84"/>
      <c r="AN20" s="84"/>
      <c r="AO20" s="354"/>
      <c r="AP20" s="351"/>
      <c r="AQ20" s="528"/>
      <c r="AR20" s="528"/>
      <c r="AS20" s="1117"/>
      <c r="AT20" s="1117"/>
      <c r="AU20" s="529"/>
      <c r="AV20" s="618"/>
      <c r="AW20" s="326"/>
      <c r="AX20" s="326"/>
      <c r="AY20" s="326"/>
      <c r="AZ20" s="350"/>
      <c r="BA20" s="351"/>
      <c r="BB20" s="250"/>
      <c r="BC20" s="84"/>
      <c r="BD20" s="84"/>
      <c r="BE20" s="84"/>
      <c r="BF20" s="84"/>
      <c r="BG20" s="84"/>
      <c r="BH20" s="354"/>
      <c r="BI20" s="351"/>
      <c r="BK20" s="39"/>
      <c r="BL20" s="39"/>
      <c r="BM20" s="39"/>
      <c r="BN20" s="65"/>
      <c r="BO20" s="39"/>
      <c r="BP20" s="39"/>
      <c r="BQ20" s="39"/>
      <c r="BR20" s="39"/>
      <c r="BS20" s="39"/>
      <c r="BT20" s="39"/>
      <c r="BU20" s="39"/>
      <c r="BV20" s="39"/>
      <c r="BW20" s="39"/>
      <c r="BX20" s="39"/>
      <c r="BY20" s="39"/>
      <c r="BZ20" s="39"/>
      <c r="CA20" s="39"/>
      <c r="CB20" s="39"/>
    </row>
    <row r="21" spans="1:80" s="87" customFormat="1" ht="99.95" customHeight="1" x14ac:dyDescent="0.25">
      <c r="C21" s="524"/>
      <c r="D21" s="531"/>
      <c r="E21" s="349"/>
      <c r="F21" s="526"/>
      <c r="G21" s="355"/>
      <c r="H21" s="326"/>
      <c r="I21" s="84"/>
      <c r="J21" s="84"/>
      <c r="K21" s="326"/>
      <c r="L21" s="350"/>
      <c r="M21" s="351"/>
      <c r="N21" s="250"/>
      <c r="O21" s="326"/>
      <c r="P21" s="326"/>
      <c r="Q21" s="326"/>
      <c r="R21" s="1097"/>
      <c r="S21" s="1097"/>
      <c r="T21" s="351"/>
      <c r="W21" s="1102"/>
      <c r="X21" s="1102"/>
      <c r="Y21" s="527"/>
      <c r="Z21" s="1099"/>
      <c r="AA21" s="1099"/>
      <c r="AC21" s="326"/>
      <c r="AD21" s="84"/>
      <c r="AE21" s="84"/>
      <c r="AF21" s="84"/>
      <c r="AG21" s="350"/>
      <c r="AH21" s="351"/>
      <c r="AI21" s="132"/>
      <c r="AJ21" s="84"/>
      <c r="AK21" s="84"/>
      <c r="AL21" s="84"/>
      <c r="AM21" s="84"/>
      <c r="AN21" s="84"/>
      <c r="AO21" s="354"/>
      <c r="AP21" s="351"/>
      <c r="AQ21" s="528"/>
      <c r="AR21" s="528"/>
      <c r="AS21" s="1117"/>
      <c r="AT21" s="1117"/>
      <c r="AU21" s="529"/>
      <c r="AV21" s="618"/>
      <c r="AW21" s="326"/>
      <c r="AX21" s="84"/>
      <c r="AY21" s="84"/>
      <c r="AZ21" s="350"/>
      <c r="BA21" s="351"/>
      <c r="BB21" s="250"/>
      <c r="BC21" s="84"/>
      <c r="BD21" s="84"/>
      <c r="BE21" s="84"/>
      <c r="BF21" s="84"/>
      <c r="BG21" s="84"/>
      <c r="BH21" s="354"/>
      <c r="BI21" s="351"/>
      <c r="BK21" s="39"/>
      <c r="BL21" s="39"/>
      <c r="BM21" s="39"/>
      <c r="BN21" s="65"/>
      <c r="BO21" s="39"/>
      <c r="BP21" s="39"/>
      <c r="BQ21" s="39"/>
      <c r="BR21" s="39"/>
      <c r="BS21" s="39"/>
      <c r="BT21" s="39"/>
      <c r="BU21" s="39"/>
      <c r="BV21" s="39"/>
      <c r="BW21" s="39"/>
      <c r="BX21" s="39"/>
      <c r="BY21" s="39"/>
      <c r="BZ21" s="39"/>
      <c r="CA21" s="39"/>
      <c r="CB21" s="39"/>
    </row>
    <row r="22" spans="1:80" s="87" customFormat="1" x14ac:dyDescent="0.25">
      <c r="K22" s="532"/>
      <c r="L22" s="532"/>
      <c r="AH22" s="328"/>
      <c r="AI22" s="162"/>
      <c r="AQ22" s="522"/>
      <c r="AR22" s="522"/>
      <c r="AS22" s="599"/>
      <c r="AT22" s="533"/>
      <c r="AU22" s="533"/>
      <c r="AV22" s="330"/>
      <c r="BK22" s="39"/>
      <c r="BL22" s="39"/>
      <c r="BM22" s="39"/>
      <c r="BN22" s="65"/>
      <c r="BO22" s="39"/>
      <c r="BP22" s="39"/>
      <c r="BQ22" s="39"/>
      <c r="BR22" s="39"/>
      <c r="BS22" s="39"/>
      <c r="BT22" s="39"/>
      <c r="BU22" s="39"/>
      <c r="BV22" s="39"/>
      <c r="BW22" s="39"/>
      <c r="BX22" s="39"/>
      <c r="BY22" s="39"/>
      <c r="BZ22" s="39"/>
      <c r="CA22" s="39"/>
      <c r="CB22" s="39"/>
    </row>
    <row r="23" spans="1:80" s="87" customFormat="1" ht="27" customHeight="1" x14ac:dyDescent="0.25">
      <c r="I23" s="327"/>
      <c r="J23" s="327"/>
      <c r="K23" s="327"/>
      <c r="L23" s="327"/>
      <c r="AH23" s="328"/>
      <c r="AI23" s="162"/>
      <c r="AQ23" s="522"/>
      <c r="AR23" s="522"/>
      <c r="AS23" s="599"/>
      <c r="AT23" s="533"/>
      <c r="AU23" s="533"/>
      <c r="AV23" s="330"/>
      <c r="BK23" s="39"/>
      <c r="BL23" s="39"/>
      <c r="BM23" s="39"/>
      <c r="BN23" s="65"/>
      <c r="BO23" s="39"/>
      <c r="BP23" s="39"/>
      <c r="BQ23" s="39"/>
      <c r="BR23" s="39"/>
      <c r="BS23" s="39"/>
      <c r="BT23" s="39"/>
      <c r="BU23" s="39"/>
      <c r="BV23" s="39"/>
      <c r="BW23" s="39"/>
      <c r="BX23" s="39"/>
      <c r="BY23" s="39"/>
      <c r="BZ23" s="39"/>
      <c r="CA23" s="39"/>
      <c r="CB23" s="39"/>
    </row>
    <row r="24" spans="1:80" s="87" customFormat="1" ht="33.75" customHeight="1" x14ac:dyDescent="0.3">
      <c r="D24" s="1119"/>
      <c r="E24" s="1119"/>
      <c r="F24"/>
      <c r="H24" s="534"/>
      <c r="I24" s="534"/>
      <c r="J24" s="534"/>
      <c r="K24" s="1101"/>
      <c r="L24" s="1101"/>
      <c r="O24" s="536"/>
      <c r="P24" s="536"/>
      <c r="Q24" s="534"/>
      <c r="R24" s="537"/>
      <c r="S24" s="537"/>
      <c r="T24" s="1101"/>
      <c r="U24" s="1101"/>
      <c r="V24" s="1101"/>
      <c r="W24" s="1101"/>
      <c r="X24" s="535"/>
      <c r="Y24" s="535"/>
      <c r="Z24" s="324"/>
      <c r="AA24" s="324"/>
      <c r="AC24" s="534"/>
      <c r="AD24" s="534"/>
      <c r="AE24" s="534"/>
      <c r="AF24" s="534"/>
      <c r="AG24" s="1101"/>
      <c r="AH24" s="1101"/>
      <c r="AI24" s="458"/>
      <c r="AP24" s="522"/>
      <c r="AQ24" s="533"/>
      <c r="AR24" s="533"/>
      <c r="AS24" s="599"/>
      <c r="AV24" s="330"/>
      <c r="BK24" s="39"/>
      <c r="BL24" s="39"/>
      <c r="BM24" s="39"/>
      <c r="BN24" s="65"/>
      <c r="BO24" s="39"/>
      <c r="BP24" s="39"/>
      <c r="BQ24" s="39"/>
      <c r="BR24" s="39"/>
      <c r="BS24" s="39"/>
      <c r="BT24" s="39"/>
      <c r="BU24" s="39"/>
      <c r="BV24" s="39"/>
      <c r="BW24" s="39"/>
      <c r="BX24" s="39"/>
      <c r="BY24" s="39"/>
      <c r="BZ24" s="39"/>
      <c r="CA24" s="39"/>
      <c r="CB24" s="39"/>
    </row>
    <row r="25" spans="1:80" s="87" customFormat="1" ht="66" customHeight="1" x14ac:dyDescent="0.25">
      <c r="D25" s="1103"/>
      <c r="E25" s="1103"/>
      <c r="F25" s="1103"/>
      <c r="H25" s="538"/>
      <c r="I25" s="538"/>
      <c r="J25" s="538"/>
      <c r="K25" s="539"/>
      <c r="L25" s="539"/>
      <c r="O25" s="1103"/>
      <c r="P25" s="1103"/>
      <c r="Q25" s="339"/>
      <c r="R25" s="540"/>
      <c r="S25" s="540"/>
      <c r="T25" s="1120"/>
      <c r="U25" s="1120"/>
      <c r="V25" s="539"/>
      <c r="W25" s="539"/>
      <c r="X25" s="339"/>
      <c r="Y25" s="339"/>
      <c r="Z25" s="1100"/>
      <c r="AA25" s="1100"/>
      <c r="AB25" s="1100"/>
      <c r="AC25" s="538"/>
      <c r="AD25" s="538"/>
      <c r="AE25" s="538"/>
      <c r="AF25" s="538"/>
      <c r="AG25" s="539"/>
      <c r="AH25" s="539"/>
      <c r="AI25" s="589"/>
      <c r="AO25" s="522"/>
      <c r="AP25" s="533"/>
      <c r="AQ25" s="533"/>
      <c r="AR25" s="533"/>
      <c r="AS25" s="147"/>
      <c r="AV25" s="330"/>
      <c r="BK25" s="39"/>
      <c r="BL25" s="39"/>
      <c r="BM25" s="39"/>
      <c r="BN25" s="65"/>
      <c r="BO25" s="39"/>
      <c r="BP25" s="39"/>
      <c r="BQ25" s="39"/>
      <c r="BR25" s="39"/>
      <c r="BS25" s="39"/>
      <c r="BT25" s="39"/>
      <c r="BU25" s="39"/>
      <c r="BV25" s="39"/>
      <c r="BW25" s="39"/>
      <c r="BX25" s="39"/>
      <c r="BY25" s="39"/>
      <c r="BZ25" s="39"/>
      <c r="CA25" s="39"/>
      <c r="CB25" s="39"/>
    </row>
    <row r="26" spans="1:80" s="87" customFormat="1" ht="59.25" customHeight="1" x14ac:dyDescent="0.25">
      <c r="D26" s="1116"/>
      <c r="E26" s="1116"/>
      <c r="F26" s="337"/>
      <c r="H26" s="343"/>
      <c r="I26" s="343"/>
      <c r="J26" s="343"/>
      <c r="K26" s="343"/>
      <c r="L26" s="343"/>
      <c r="O26" s="541"/>
      <c r="P26" s="542"/>
      <c r="Q26" s="543"/>
      <c r="R26" s="544"/>
      <c r="S26" s="544"/>
      <c r="T26" s="1121"/>
      <c r="U26" s="1121"/>
      <c r="V26" s="343"/>
      <c r="W26" s="343"/>
      <c r="X26" s="343"/>
      <c r="Y26" s="343"/>
      <c r="Z26" s="541"/>
      <c r="AA26" s="1123"/>
      <c r="AB26" s="1123"/>
      <c r="AC26" s="343"/>
      <c r="AD26" s="343"/>
      <c r="AE26" s="343"/>
      <c r="AF26" s="343"/>
      <c r="AG26" s="343"/>
      <c r="AH26" s="343"/>
      <c r="AI26" s="365"/>
      <c r="AO26" s="522"/>
      <c r="AP26" s="533"/>
      <c r="AQ26" s="533"/>
      <c r="AR26" s="533"/>
      <c r="AS26" s="147"/>
      <c r="AV26" s="330"/>
      <c r="BK26" s="39"/>
      <c r="BL26" s="39"/>
      <c r="BM26" s="39"/>
      <c r="BN26" s="65"/>
      <c r="BO26" s="39"/>
      <c r="BP26" s="39"/>
      <c r="BQ26" s="39"/>
      <c r="BR26" s="39"/>
      <c r="BS26" s="39"/>
      <c r="BT26" s="39"/>
      <c r="BU26" s="39"/>
      <c r="BV26" s="39"/>
      <c r="BW26" s="39"/>
      <c r="BX26" s="39"/>
      <c r="BY26" s="39"/>
      <c r="BZ26" s="39"/>
      <c r="CA26" s="39"/>
      <c r="CB26" s="39"/>
    </row>
    <row r="27" spans="1:80" s="87" customFormat="1" ht="69" customHeight="1" x14ac:dyDescent="0.25">
      <c r="D27" s="1112"/>
      <c r="E27" s="1112"/>
      <c r="F27" s="530"/>
      <c r="G27" s="330"/>
      <c r="H27" s="545"/>
      <c r="I27" s="545"/>
      <c r="J27" s="545"/>
      <c r="K27" s="546"/>
      <c r="L27" s="545"/>
      <c r="M27" s="331"/>
      <c r="N27" s="332"/>
      <c r="O27" s="547"/>
      <c r="P27" s="548"/>
      <c r="Q27" s="549"/>
      <c r="R27" s="550"/>
      <c r="S27" s="551"/>
      <c r="T27" s="1094"/>
      <c r="U27" s="1094"/>
      <c r="V27" s="250"/>
      <c r="W27" s="351"/>
      <c r="X27" s="351"/>
      <c r="Y27" s="351"/>
      <c r="Z27" s="547"/>
      <c r="AA27" s="1099"/>
      <c r="AB27" s="1099"/>
      <c r="AC27" s="552"/>
      <c r="AD27" s="552"/>
      <c r="AE27" s="552"/>
      <c r="AF27" s="553"/>
      <c r="AG27" s="250"/>
      <c r="AH27" s="351"/>
      <c r="AI27" s="132"/>
      <c r="AO27" s="522"/>
      <c r="AP27" s="533"/>
      <c r="AQ27" s="533"/>
      <c r="AR27" s="533"/>
      <c r="AS27" s="147"/>
      <c r="AV27" s="330"/>
      <c r="BK27" s="39"/>
      <c r="BL27" s="39"/>
      <c r="BM27" s="39"/>
      <c r="BN27" s="65"/>
      <c r="BO27" s="39"/>
      <c r="BP27" s="39"/>
      <c r="BQ27" s="39"/>
      <c r="BR27" s="39"/>
      <c r="BS27" s="39"/>
      <c r="BT27" s="39"/>
      <c r="BU27" s="39"/>
      <c r="BV27" s="39"/>
      <c r="BW27" s="39"/>
      <c r="BX27" s="39"/>
      <c r="BY27" s="39"/>
      <c r="BZ27" s="39"/>
      <c r="CA27" s="39"/>
      <c r="CB27" s="39"/>
    </row>
    <row r="28" spans="1:80" s="87" customFormat="1" ht="57" customHeight="1" x14ac:dyDescent="0.25">
      <c r="C28" s="554"/>
      <c r="D28" s="1112"/>
      <c r="E28" s="1112"/>
      <c r="F28" s="530"/>
      <c r="G28" s="330"/>
      <c r="H28" s="555"/>
      <c r="I28" s="545"/>
      <c r="J28" s="545"/>
      <c r="K28" s="546"/>
      <c r="L28" s="545"/>
      <c r="M28" s="532"/>
      <c r="N28" s="332"/>
      <c r="O28" s="547"/>
      <c r="P28" s="548"/>
      <c r="Q28" s="549"/>
      <c r="R28" s="550"/>
      <c r="S28" s="551"/>
      <c r="T28" s="1094"/>
      <c r="U28" s="1094"/>
      <c r="V28" s="250"/>
      <c r="W28" s="351"/>
      <c r="X28" s="351"/>
      <c r="Y28" s="351"/>
      <c r="Z28" s="547"/>
      <c r="AA28" s="1099"/>
      <c r="AB28" s="1099"/>
      <c r="AC28" s="552"/>
      <c r="AD28" s="552"/>
      <c r="AE28" s="552"/>
      <c r="AF28" s="553"/>
      <c r="AG28" s="250"/>
      <c r="AH28" s="351"/>
      <c r="AI28" s="132"/>
      <c r="AO28" s="522"/>
      <c r="AP28" s="533"/>
      <c r="AQ28" s="533"/>
      <c r="AR28" s="533"/>
      <c r="AS28" s="147"/>
      <c r="AV28" s="330"/>
      <c r="BK28" s="39"/>
      <c r="BL28" s="39"/>
      <c r="BM28" s="39"/>
      <c r="BN28" s="65"/>
      <c r="BO28" s="39"/>
      <c r="BP28" s="39"/>
      <c r="BQ28" s="39"/>
      <c r="BR28" s="39"/>
      <c r="BS28" s="39"/>
      <c r="BT28" s="39"/>
      <c r="BU28" s="39"/>
      <c r="BV28" s="39"/>
      <c r="BW28" s="39"/>
      <c r="BX28" s="39"/>
      <c r="BY28" s="39"/>
      <c r="BZ28" s="39"/>
      <c r="CA28" s="39"/>
      <c r="CB28" s="39"/>
    </row>
    <row r="29" spans="1:80" s="87" customFormat="1" ht="75" customHeight="1" x14ac:dyDescent="0.25">
      <c r="C29" s="556"/>
      <c r="D29" s="1112"/>
      <c r="E29" s="1112"/>
      <c r="F29" s="530"/>
      <c r="H29" s="557"/>
      <c r="I29" s="557"/>
      <c r="J29" s="545"/>
      <c r="K29" s="546"/>
      <c r="L29" s="545"/>
      <c r="M29" s="336"/>
      <c r="N29" s="336"/>
      <c r="O29" s="547"/>
      <c r="P29" s="527"/>
      <c r="Q29" s="558"/>
      <c r="R29" s="552"/>
      <c r="S29" s="559"/>
      <c r="T29" s="1094"/>
      <c r="U29" s="1094"/>
      <c r="V29" s="250"/>
      <c r="W29" s="552"/>
      <c r="X29" s="351"/>
      <c r="Y29" s="351"/>
      <c r="Z29" s="547"/>
      <c r="AA29" s="1099"/>
      <c r="AB29" s="1099"/>
      <c r="AC29" s="558"/>
      <c r="AD29" s="559"/>
      <c r="AE29" s="559"/>
      <c r="AF29" s="553"/>
      <c r="AG29" s="250"/>
      <c r="AH29" s="351"/>
      <c r="AI29" s="132"/>
      <c r="AO29" s="522"/>
      <c r="AP29" s="533"/>
      <c r="AQ29" s="533"/>
      <c r="AR29" s="533"/>
      <c r="AS29" s="147"/>
      <c r="AV29" s="330"/>
      <c r="BK29" s="39"/>
      <c r="BL29" s="39"/>
      <c r="BM29" s="39"/>
      <c r="BN29" s="65"/>
      <c r="BO29" s="39"/>
      <c r="BP29" s="39"/>
      <c r="BQ29" s="39"/>
      <c r="BR29" s="39"/>
      <c r="BS29" s="39"/>
      <c r="BT29" s="39"/>
      <c r="BU29" s="39"/>
      <c r="BV29" s="39"/>
      <c r="BW29" s="39"/>
      <c r="BX29" s="39"/>
      <c r="BY29" s="39"/>
      <c r="BZ29" s="39"/>
      <c r="CA29" s="39"/>
      <c r="CB29" s="39"/>
    </row>
    <row r="30" spans="1:80" s="87" customFormat="1" ht="48.95" customHeight="1" x14ac:dyDescent="0.25">
      <c r="D30" s="348"/>
      <c r="E30" s="349"/>
      <c r="F30" s="21"/>
      <c r="G30" s="355"/>
      <c r="H30" s="84"/>
      <c r="I30" s="84"/>
      <c r="J30" s="84"/>
      <c r="K30" s="84"/>
      <c r="L30" s="350"/>
      <c r="M30" s="351"/>
      <c r="N30" s="250"/>
      <c r="O30" s="84"/>
      <c r="P30" s="326"/>
      <c r="Q30" s="326"/>
      <c r="R30" s="84"/>
      <c r="S30" s="354"/>
      <c r="T30" s="560"/>
      <c r="AH30" s="328"/>
      <c r="AI30" s="162"/>
      <c r="AQ30" s="522"/>
      <c r="AR30" s="522"/>
      <c r="AS30" s="599"/>
      <c r="AT30" s="533"/>
      <c r="AU30" s="533"/>
      <c r="AV30" s="330"/>
      <c r="BK30" s="39"/>
      <c r="BL30" s="39"/>
      <c r="BM30" s="39"/>
      <c r="BN30" s="65"/>
      <c r="BO30" s="39"/>
      <c r="BP30" s="39"/>
      <c r="BQ30" s="39"/>
      <c r="BR30" s="39"/>
      <c r="BS30" s="39"/>
      <c r="BT30" s="39"/>
      <c r="BU30" s="39"/>
      <c r="BV30" s="39"/>
      <c r="BW30" s="39"/>
      <c r="BX30" s="39"/>
      <c r="BY30" s="39"/>
      <c r="BZ30" s="39"/>
      <c r="CA30" s="39"/>
      <c r="CB30" s="39"/>
    </row>
    <row r="31" spans="1:80" s="87" customFormat="1" ht="48.95" customHeight="1" x14ac:dyDescent="0.25">
      <c r="C31" s="39"/>
      <c r="D31" s="459"/>
      <c r="E31" s="460"/>
      <c r="F31" s="431"/>
      <c r="G31" s="175"/>
      <c r="H31" s="76"/>
      <c r="I31" s="76"/>
      <c r="J31" s="76"/>
      <c r="K31" s="76"/>
      <c r="L31" s="461"/>
      <c r="M31" s="132"/>
      <c r="N31" s="122"/>
      <c r="O31" s="76"/>
      <c r="P31" s="462"/>
      <c r="Q31" s="462"/>
      <c r="R31" s="76"/>
      <c r="S31" s="390"/>
      <c r="T31" s="132"/>
      <c r="U31" s="39"/>
      <c r="V31" s="39"/>
      <c r="W31" s="39"/>
      <c r="X31" s="39"/>
      <c r="Y31" s="39"/>
      <c r="Z31" s="39"/>
      <c r="AA31" s="39"/>
      <c r="AB31" s="39"/>
      <c r="AC31" s="39"/>
      <c r="AD31" s="39"/>
      <c r="AE31" s="39"/>
      <c r="AF31" s="39"/>
      <c r="AG31" s="39"/>
      <c r="AH31" s="162"/>
      <c r="AI31" s="162"/>
      <c r="AJ31" s="39"/>
      <c r="AK31" s="39"/>
      <c r="AL31" s="39"/>
      <c r="AM31" s="39"/>
      <c r="AN31" s="39"/>
      <c r="AO31" s="39"/>
      <c r="AP31" s="39"/>
      <c r="AQ31" s="195"/>
      <c r="AR31" s="195"/>
      <c r="AS31" s="600"/>
      <c r="AT31" s="179"/>
      <c r="AU31" s="179"/>
      <c r="AV31" s="65"/>
      <c r="AW31" s="39"/>
      <c r="AX31" s="39"/>
      <c r="AY31" s="39"/>
      <c r="AZ31" s="39"/>
      <c r="BA31" s="39"/>
      <c r="BB31" s="39"/>
      <c r="BC31" s="39"/>
      <c r="BD31" s="39"/>
      <c r="BE31" s="39"/>
      <c r="BF31" s="39"/>
      <c r="BG31" s="39"/>
      <c r="BH31" s="39"/>
      <c r="BI31" s="39"/>
      <c r="BK31" s="39"/>
      <c r="BL31" s="39"/>
      <c r="BM31" s="39"/>
      <c r="BN31" s="65"/>
      <c r="BO31" s="39"/>
      <c r="BP31" s="39"/>
      <c r="BQ31" s="39"/>
      <c r="BR31" s="39"/>
      <c r="BS31" s="39"/>
      <c r="BT31" s="39"/>
      <c r="BU31" s="39"/>
      <c r="BV31" s="39"/>
      <c r="BW31" s="39"/>
      <c r="BX31" s="39"/>
      <c r="BY31" s="39"/>
      <c r="BZ31" s="39"/>
      <c r="CA31" s="39"/>
      <c r="CB31" s="39"/>
    </row>
    <row r="32" spans="1:80" s="87" customFormat="1" ht="48.95" customHeight="1" x14ac:dyDescent="0.25">
      <c r="C32" s="39"/>
      <c r="D32" s="459"/>
      <c r="E32" s="460"/>
      <c r="F32" s="431"/>
      <c r="G32" s="175"/>
      <c r="H32" s="76"/>
      <c r="I32" s="76"/>
      <c r="J32" s="76"/>
      <c r="K32" s="76"/>
      <c r="L32" s="461"/>
      <c r="M32" s="132"/>
      <c r="N32" s="122"/>
      <c r="O32" s="76"/>
      <c r="P32" s="462"/>
      <c r="Q32" s="462"/>
      <c r="R32" s="76"/>
      <c r="S32" s="467"/>
      <c r="T32" s="132"/>
      <c r="U32" s="39"/>
      <c r="V32" s="39"/>
      <c r="W32" s="39"/>
      <c r="X32" s="39"/>
      <c r="Y32" s="39"/>
      <c r="Z32" s="39"/>
      <c r="AA32" s="39"/>
      <c r="AB32" s="39"/>
      <c r="AC32" s="39"/>
      <c r="AD32" s="39"/>
      <c r="AE32" s="39"/>
      <c r="AF32" s="39"/>
      <c r="AG32" s="39"/>
      <c r="AH32" s="162"/>
      <c r="AI32" s="162"/>
      <c r="AJ32" s="39"/>
      <c r="AK32" s="39"/>
      <c r="AL32" s="39"/>
      <c r="AM32" s="39"/>
      <c r="AN32" s="39"/>
      <c r="AO32" s="39"/>
      <c r="AP32" s="39"/>
      <c r="AQ32" s="195"/>
      <c r="AR32" s="195"/>
      <c r="AS32" s="600"/>
      <c r="AT32" s="179"/>
      <c r="AU32" s="179"/>
      <c r="AV32" s="65"/>
      <c r="AW32" s="39"/>
      <c r="AX32" s="39"/>
      <c r="AY32" s="39"/>
      <c r="AZ32" s="39"/>
      <c r="BA32" s="39"/>
      <c r="BB32" s="39"/>
      <c r="BC32" s="39"/>
      <c r="BD32" s="39"/>
      <c r="BE32" s="39"/>
      <c r="BF32" s="39"/>
      <c r="BG32" s="39"/>
      <c r="BH32" s="39"/>
      <c r="BI32" s="39"/>
      <c r="BK32" s="39"/>
      <c r="BL32" s="39"/>
      <c r="BM32" s="39"/>
      <c r="BN32" s="65"/>
      <c r="BO32" s="39"/>
      <c r="BP32" s="39"/>
      <c r="BQ32" s="39"/>
      <c r="BR32" s="39"/>
      <c r="BS32" s="39"/>
      <c r="BT32" s="39"/>
      <c r="BU32" s="39"/>
      <c r="BV32" s="39"/>
      <c r="BW32" s="39"/>
      <c r="BX32" s="39"/>
      <c r="BY32" s="39"/>
      <c r="BZ32" s="39"/>
      <c r="CA32" s="39"/>
      <c r="CB32" s="39"/>
    </row>
    <row r="33" spans="3:80" s="87" customFormat="1" ht="48.95" customHeight="1" x14ac:dyDescent="0.25">
      <c r="C33" s="39"/>
      <c r="D33" s="459"/>
      <c r="E33" s="460"/>
      <c r="F33" s="431"/>
      <c r="G33" s="176"/>
      <c r="H33" s="76"/>
      <c r="I33" s="76"/>
      <c r="J33" s="76"/>
      <c r="K33" s="76"/>
      <c r="L33" s="461"/>
      <c r="M33" s="132"/>
      <c r="N33" s="122"/>
      <c r="O33" s="76"/>
      <c r="P33" s="462"/>
      <c r="Q33" s="462"/>
      <c r="R33" s="76"/>
      <c r="S33" s="390"/>
      <c r="T33" s="132"/>
      <c r="U33" s="39"/>
      <c r="V33" s="39"/>
      <c r="W33" s="39"/>
      <c r="X33" s="39"/>
      <c r="Y33" s="39"/>
      <c r="Z33" s="39"/>
      <c r="AA33" s="39"/>
      <c r="AB33" s="39"/>
      <c r="AC33" s="39"/>
      <c r="AD33" s="39"/>
      <c r="AE33" s="39"/>
      <c r="AF33" s="39"/>
      <c r="AG33" s="39"/>
      <c r="AH33" s="162"/>
      <c r="AI33" s="162"/>
      <c r="AJ33" s="39"/>
      <c r="AK33" s="39"/>
      <c r="AL33" s="39"/>
      <c r="AM33" s="39"/>
      <c r="AN33" s="39"/>
      <c r="AO33" s="39"/>
      <c r="AP33" s="39"/>
      <c r="AQ33" s="195"/>
      <c r="AR33" s="195"/>
      <c r="AS33" s="600"/>
      <c r="AT33" s="179"/>
      <c r="AU33" s="179"/>
      <c r="AV33" s="65"/>
      <c r="AW33" s="39"/>
      <c r="AX33" s="39"/>
      <c r="AY33" s="39"/>
      <c r="AZ33" s="39"/>
      <c r="BA33" s="39"/>
      <c r="BB33" s="39"/>
      <c r="BC33" s="39"/>
      <c r="BD33" s="39"/>
      <c r="BE33" s="39"/>
      <c r="BF33" s="39"/>
      <c r="BG33" s="39"/>
      <c r="BH33" s="39"/>
      <c r="BI33" s="39"/>
      <c r="BK33" s="39"/>
      <c r="BL33" s="39"/>
      <c r="BM33" s="39"/>
      <c r="BN33" s="65"/>
      <c r="BO33" s="39"/>
      <c r="BP33" s="39"/>
      <c r="BQ33" s="39"/>
      <c r="BR33" s="39"/>
      <c r="BS33" s="39"/>
      <c r="BT33" s="39"/>
      <c r="BU33" s="39"/>
      <c r="BV33" s="39"/>
      <c r="BW33" s="39"/>
      <c r="BX33" s="39"/>
      <c r="BY33" s="39"/>
      <c r="BZ33" s="39"/>
      <c r="CA33" s="39"/>
      <c r="CB33" s="39"/>
    </row>
    <row r="34" spans="3:80" s="87" customFormat="1" ht="48.95" customHeight="1" x14ac:dyDescent="0.25">
      <c r="C34" s="39"/>
      <c r="D34" s="459"/>
      <c r="E34" s="460"/>
      <c r="F34" s="431"/>
      <c r="G34" s="175"/>
      <c r="H34" s="76"/>
      <c r="I34" s="76"/>
      <c r="J34" s="76"/>
      <c r="K34" s="76"/>
      <c r="L34" s="461"/>
      <c r="M34" s="132"/>
      <c r="N34" s="122"/>
      <c r="O34" s="76"/>
      <c r="P34" s="76"/>
      <c r="Q34" s="462"/>
      <c r="R34" s="76"/>
      <c r="S34" s="390"/>
      <c r="T34" s="132"/>
      <c r="U34" s="39"/>
      <c r="V34" s="39"/>
      <c r="W34" s="39"/>
      <c r="X34" s="39"/>
      <c r="Y34" s="39"/>
      <c r="Z34" s="39"/>
      <c r="AA34" s="39"/>
      <c r="AB34" s="39"/>
      <c r="AC34" s="39"/>
      <c r="AD34" s="39"/>
      <c r="AE34" s="39"/>
      <c r="AF34" s="39"/>
      <c r="AG34" s="39"/>
      <c r="AH34" s="162"/>
      <c r="AI34" s="162"/>
      <c r="AJ34" s="39"/>
      <c r="AK34" s="39"/>
      <c r="AL34" s="39"/>
      <c r="AM34" s="39"/>
      <c r="AN34" s="39"/>
      <c r="AO34" s="39"/>
      <c r="AP34" s="39"/>
      <c r="AQ34" s="195"/>
      <c r="AR34" s="195"/>
      <c r="AS34" s="600"/>
      <c r="AT34" s="179"/>
      <c r="AU34" s="179"/>
      <c r="AV34" s="65"/>
      <c r="AW34" s="39"/>
      <c r="AX34" s="39"/>
      <c r="AY34" s="39"/>
      <c r="AZ34" s="39"/>
      <c r="BA34" s="39"/>
      <c r="BB34" s="39"/>
      <c r="BC34" s="39"/>
      <c r="BD34" s="39"/>
      <c r="BE34" s="39"/>
      <c r="BF34" s="39"/>
      <c r="BG34" s="39"/>
      <c r="BH34" s="39"/>
      <c r="BI34" s="39"/>
      <c r="BK34" s="39"/>
      <c r="BL34" s="39"/>
      <c r="BM34" s="39"/>
      <c r="BN34" s="65"/>
      <c r="BO34" s="39"/>
      <c r="BP34" s="39"/>
      <c r="BQ34" s="39"/>
      <c r="BR34" s="39"/>
      <c r="BS34" s="39"/>
      <c r="BT34" s="39"/>
      <c r="BU34" s="39"/>
      <c r="BV34" s="39"/>
      <c r="BW34" s="39"/>
      <c r="BX34" s="39"/>
      <c r="BY34" s="39"/>
      <c r="BZ34" s="39"/>
      <c r="CA34" s="39"/>
      <c r="CB34" s="39"/>
    </row>
    <row r="35" spans="3:80" s="87" customFormat="1" ht="48.95" customHeight="1" x14ac:dyDescent="0.25">
      <c r="C35" s="39"/>
      <c r="D35" s="459"/>
      <c r="E35" s="460"/>
      <c r="F35" s="431"/>
      <c r="G35" s="175"/>
      <c r="H35" s="76"/>
      <c r="I35" s="76"/>
      <c r="J35" s="76"/>
      <c r="K35" s="241"/>
      <c r="L35" s="461"/>
      <c r="M35" s="132"/>
      <c r="N35" s="122"/>
      <c r="O35" s="76"/>
      <c r="P35" s="76"/>
      <c r="Q35" s="462"/>
      <c r="R35" s="76"/>
      <c r="S35" s="390"/>
      <c r="T35" s="132"/>
      <c r="U35" s="39"/>
      <c r="V35" s="39"/>
      <c r="W35" s="39"/>
      <c r="X35" s="39"/>
      <c r="Y35" s="39"/>
      <c r="Z35" s="39"/>
      <c r="AA35" s="39"/>
      <c r="AB35" s="39"/>
      <c r="AC35" s="39"/>
      <c r="AD35" s="39"/>
      <c r="AE35" s="39"/>
      <c r="AF35" s="39"/>
      <c r="AG35" s="39"/>
      <c r="AH35" s="162"/>
      <c r="AI35" s="162"/>
      <c r="AJ35" s="39"/>
      <c r="AK35" s="39"/>
      <c r="AL35" s="39"/>
      <c r="AM35" s="39"/>
      <c r="AN35" s="39"/>
      <c r="AO35" s="39"/>
      <c r="AP35" s="39"/>
      <c r="AQ35" s="195"/>
      <c r="AR35" s="195"/>
      <c r="AS35" s="600"/>
      <c r="AT35" s="179"/>
      <c r="AU35" s="179"/>
      <c r="AV35" s="65"/>
      <c r="AW35" s="39"/>
      <c r="AX35" s="39"/>
      <c r="AY35" s="39"/>
      <c r="AZ35" s="39"/>
      <c r="BA35" s="39"/>
      <c r="BB35" s="39"/>
      <c r="BC35" s="39"/>
      <c r="BD35" s="39"/>
      <c r="BE35" s="39"/>
      <c r="BF35" s="39"/>
      <c r="BG35" s="39"/>
      <c r="BH35" s="39"/>
      <c r="BI35" s="39"/>
      <c r="BK35" s="39"/>
      <c r="BL35" s="39"/>
      <c r="BM35" s="39"/>
      <c r="BN35" s="65"/>
      <c r="BO35" s="39"/>
      <c r="BP35" s="39"/>
      <c r="BQ35" s="39"/>
      <c r="BR35" s="39"/>
      <c r="BS35" s="39"/>
      <c r="BT35" s="39"/>
      <c r="BU35" s="39"/>
      <c r="BV35" s="39"/>
      <c r="BW35" s="39"/>
      <c r="BX35" s="39"/>
      <c r="BY35" s="39"/>
      <c r="BZ35" s="39"/>
      <c r="CA35" s="39"/>
      <c r="CB35" s="39"/>
    </row>
    <row r="36" spans="3:80" s="87" customFormat="1" ht="48.95" customHeight="1" x14ac:dyDescent="0.25">
      <c r="D36" s="348"/>
      <c r="E36" s="349"/>
      <c r="F36" s="21"/>
      <c r="G36" s="355"/>
      <c r="H36" s="84"/>
      <c r="I36" s="84"/>
      <c r="J36" s="248"/>
      <c r="K36" s="248"/>
      <c r="L36" s="350"/>
      <c r="M36" s="351"/>
      <c r="N36" s="250"/>
      <c r="O36" s="84"/>
      <c r="P36" s="84"/>
      <c r="Q36" s="326"/>
      <c r="R36" s="84"/>
      <c r="S36" s="354"/>
      <c r="T36" s="351"/>
      <c r="AH36" s="328"/>
      <c r="AI36" s="162"/>
      <c r="AJ36" s="39"/>
      <c r="AK36" s="39"/>
      <c r="AL36" s="39"/>
      <c r="AM36" s="39"/>
      <c r="AN36" s="39"/>
      <c r="AO36" s="39"/>
      <c r="AP36" s="39"/>
      <c r="AQ36" s="195"/>
      <c r="AR36" s="195"/>
      <c r="AS36" s="600"/>
      <c r="AT36" s="179"/>
      <c r="AU36" s="179"/>
      <c r="AV36" s="65"/>
      <c r="AW36" s="39"/>
      <c r="AX36" s="39"/>
      <c r="AY36" s="39"/>
      <c r="AZ36" s="39"/>
      <c r="BA36" s="39"/>
      <c r="BB36" s="39"/>
      <c r="BC36" s="39"/>
      <c r="BD36" s="39"/>
      <c r="BE36" s="39"/>
      <c r="BF36" s="39"/>
      <c r="BG36" s="39"/>
      <c r="BH36" s="39"/>
      <c r="BI36" s="39"/>
      <c r="BK36" s="39"/>
      <c r="BL36" s="39"/>
      <c r="BM36" s="39"/>
      <c r="BN36" s="65"/>
      <c r="BO36" s="39"/>
      <c r="BP36" s="39"/>
      <c r="BQ36" s="39"/>
      <c r="BR36" s="39"/>
      <c r="BS36" s="39"/>
      <c r="BT36" s="39"/>
      <c r="BU36" s="39"/>
      <c r="BV36" s="39"/>
      <c r="BW36" s="39"/>
      <c r="BX36" s="39"/>
      <c r="BY36" s="39"/>
      <c r="BZ36" s="39"/>
      <c r="CA36" s="39"/>
      <c r="CB36" s="39"/>
    </row>
    <row r="37" spans="3:80" s="87" customFormat="1" ht="48.95" customHeight="1" x14ac:dyDescent="0.25">
      <c r="D37" s="348"/>
      <c r="E37" s="349"/>
      <c r="F37" s="21"/>
      <c r="G37" s="355"/>
      <c r="H37" s="84"/>
      <c r="I37" s="84"/>
      <c r="J37" s="248"/>
      <c r="K37" s="248"/>
      <c r="L37" s="350"/>
      <c r="M37" s="351"/>
      <c r="N37" s="250"/>
      <c r="O37" s="84"/>
      <c r="P37" s="84"/>
      <c r="Q37" s="326"/>
      <c r="R37" s="84"/>
      <c r="S37" s="354"/>
      <c r="T37" s="351"/>
      <c r="AH37" s="328"/>
      <c r="AI37" s="162"/>
      <c r="AQ37" s="195"/>
      <c r="AR37" s="195"/>
      <c r="AS37" s="600"/>
      <c r="AT37" s="179"/>
      <c r="AU37" s="179"/>
      <c r="AV37" s="330"/>
      <c r="BK37" s="39"/>
      <c r="BL37" s="39"/>
      <c r="BM37" s="39"/>
      <c r="BN37" s="65"/>
      <c r="BO37" s="39"/>
      <c r="BP37" s="39"/>
      <c r="BQ37" s="39"/>
      <c r="BR37" s="39"/>
      <c r="BS37" s="39"/>
      <c r="BT37" s="39"/>
      <c r="BU37" s="39"/>
      <c r="BV37" s="39"/>
      <c r="BW37" s="39"/>
      <c r="BX37" s="39"/>
      <c r="BY37" s="39"/>
      <c r="BZ37" s="39"/>
      <c r="CA37" s="39"/>
      <c r="CB37" s="39"/>
    </row>
    <row r="38" spans="3:80" s="87" customFormat="1" ht="48.95" customHeight="1" x14ac:dyDescent="0.25">
      <c r="D38" s="348"/>
      <c r="E38" s="349"/>
      <c r="F38" s="21"/>
      <c r="H38" s="84"/>
      <c r="I38" s="84"/>
      <c r="J38" s="248"/>
      <c r="K38" s="84"/>
      <c r="L38" s="350"/>
      <c r="M38" s="351"/>
      <c r="O38" s="84"/>
      <c r="P38" s="84"/>
      <c r="Q38" s="326"/>
      <c r="S38" s="354"/>
      <c r="T38" s="351"/>
      <c r="AH38" s="328"/>
      <c r="AI38" s="162"/>
      <c r="AQ38" s="195"/>
      <c r="AR38" s="195"/>
      <c r="AS38" s="600"/>
      <c r="AT38" s="179"/>
      <c r="AU38" s="179"/>
      <c r="AV38" s="330"/>
      <c r="BK38" s="39"/>
      <c r="BL38" s="39"/>
      <c r="BM38" s="39"/>
      <c r="BN38" s="65"/>
      <c r="BO38" s="39"/>
      <c r="BP38" s="39"/>
      <c r="BQ38" s="39"/>
      <c r="BR38" s="39"/>
      <c r="BS38" s="39"/>
      <c r="BT38" s="39"/>
      <c r="BU38" s="39"/>
      <c r="BV38" s="39"/>
      <c r="BW38" s="39"/>
      <c r="BX38" s="39"/>
      <c r="BY38" s="39"/>
      <c r="BZ38" s="39"/>
      <c r="CA38" s="39"/>
      <c r="CB38" s="39"/>
    </row>
    <row r="39" spans="3:80" s="87" customFormat="1" ht="48.95" customHeight="1" x14ac:dyDescent="0.25">
      <c r="D39" s="348"/>
      <c r="E39" s="349"/>
      <c r="F39" s="21"/>
      <c r="H39" s="84"/>
      <c r="I39" s="84"/>
      <c r="J39" s="248"/>
      <c r="K39" s="84"/>
      <c r="L39" s="350"/>
      <c r="M39" s="351"/>
      <c r="O39" s="84"/>
      <c r="P39" s="84"/>
      <c r="Q39" s="326"/>
      <c r="S39" s="354"/>
      <c r="T39" s="351"/>
      <c r="AH39" s="328"/>
      <c r="AI39" s="162"/>
      <c r="AQ39" s="195"/>
      <c r="AR39" s="195"/>
      <c r="AS39" s="600"/>
      <c r="AT39" s="179"/>
      <c r="AU39" s="179"/>
      <c r="AV39" s="330"/>
      <c r="BK39" s="39"/>
      <c r="BL39" s="39"/>
      <c r="BM39" s="39"/>
      <c r="BN39" s="65"/>
      <c r="BO39" s="39"/>
      <c r="BP39" s="39"/>
      <c r="BQ39" s="39"/>
      <c r="BR39" s="39"/>
      <c r="BS39" s="39"/>
      <c r="BT39" s="39"/>
      <c r="BU39" s="39"/>
      <c r="BV39" s="39"/>
      <c r="BW39" s="39"/>
      <c r="BX39" s="39"/>
      <c r="BY39" s="39"/>
      <c r="BZ39" s="39"/>
      <c r="CA39" s="39"/>
      <c r="CB39" s="39"/>
    </row>
    <row r="40" spans="3:80" s="87" customFormat="1" ht="48.95" customHeight="1" x14ac:dyDescent="0.25">
      <c r="D40" s="348"/>
      <c r="E40" s="349"/>
      <c r="F40" s="21"/>
      <c r="H40" s="84"/>
      <c r="I40" s="84"/>
      <c r="J40" s="248"/>
      <c r="K40" s="84"/>
      <c r="L40" s="350"/>
      <c r="M40" s="351"/>
      <c r="O40" s="84"/>
      <c r="P40" s="84"/>
      <c r="Q40" s="326"/>
      <c r="S40" s="354"/>
      <c r="T40" s="351"/>
      <c r="AH40" s="328"/>
      <c r="AI40" s="162"/>
      <c r="AQ40" s="195"/>
      <c r="AR40" s="195"/>
      <c r="AS40" s="600"/>
      <c r="AT40" s="179"/>
      <c r="AU40" s="179"/>
      <c r="AV40" s="330"/>
      <c r="BK40" s="39"/>
      <c r="BL40" s="39"/>
      <c r="BM40" s="39"/>
      <c r="BN40" s="65"/>
      <c r="BO40" s="39"/>
      <c r="BP40" s="39"/>
      <c r="BQ40" s="39"/>
      <c r="BR40" s="39"/>
      <c r="BS40" s="39"/>
      <c r="BT40" s="39"/>
      <c r="BU40" s="39"/>
      <c r="BV40" s="39"/>
      <c r="BW40" s="39"/>
      <c r="BX40" s="39"/>
      <c r="BY40" s="39"/>
      <c r="BZ40" s="39"/>
      <c r="CA40" s="39"/>
      <c r="CB40" s="39"/>
    </row>
    <row r="41" spans="3:80" s="87" customFormat="1" ht="48.95" customHeight="1" x14ac:dyDescent="0.25">
      <c r="D41" s="348"/>
      <c r="E41" s="349"/>
      <c r="F41" s="21"/>
      <c r="H41" s="84"/>
      <c r="I41" s="84"/>
      <c r="J41" s="248"/>
      <c r="K41" s="84"/>
      <c r="L41" s="350"/>
      <c r="M41" s="351"/>
      <c r="O41" s="84"/>
      <c r="P41" s="326"/>
      <c r="Q41" s="326"/>
      <c r="S41" s="354"/>
      <c r="T41" s="351"/>
      <c r="AH41" s="328"/>
      <c r="AI41" s="162"/>
      <c r="AQ41" s="195"/>
      <c r="AR41" s="195"/>
      <c r="AS41" s="600"/>
      <c r="AT41" s="179"/>
      <c r="AU41" s="179"/>
      <c r="AV41" s="330"/>
      <c r="BK41" s="39"/>
      <c r="BL41" s="39"/>
      <c r="BM41" s="39"/>
      <c r="BN41" s="65"/>
      <c r="BO41" s="39"/>
      <c r="BP41" s="39"/>
      <c r="BQ41" s="39"/>
      <c r="BR41" s="39"/>
      <c r="BS41" s="39"/>
      <c r="BT41" s="39"/>
      <c r="BU41" s="39"/>
      <c r="BV41" s="39"/>
      <c r="BW41" s="39"/>
      <c r="BX41" s="39"/>
      <c r="BY41" s="39"/>
      <c r="BZ41" s="39"/>
      <c r="CA41" s="39"/>
      <c r="CB41" s="39"/>
    </row>
    <row r="42" spans="3:80" s="87" customFormat="1" ht="48.95" customHeight="1" x14ac:dyDescent="0.25">
      <c r="D42" s="348"/>
      <c r="E42" s="349"/>
      <c r="F42" s="21"/>
      <c r="H42" s="84"/>
      <c r="I42" s="84"/>
      <c r="J42" s="248"/>
      <c r="K42" s="84"/>
      <c r="L42" s="350"/>
      <c r="M42" s="351"/>
      <c r="O42" s="84"/>
      <c r="P42" s="326"/>
      <c r="Q42" s="326"/>
      <c r="S42" s="354"/>
      <c r="T42" s="351"/>
      <c r="AH42" s="328"/>
      <c r="AI42" s="162"/>
      <c r="AQ42" s="195"/>
      <c r="AR42" s="195"/>
      <c r="AS42" s="600"/>
      <c r="AT42" s="179"/>
      <c r="AU42" s="179"/>
      <c r="AV42" s="330"/>
      <c r="BK42" s="39"/>
      <c r="BL42" s="39"/>
      <c r="BM42" s="39"/>
      <c r="BN42" s="65"/>
      <c r="BO42" s="39"/>
      <c r="BP42" s="39"/>
      <c r="BQ42" s="39"/>
      <c r="BR42" s="39"/>
      <c r="BS42" s="39"/>
      <c r="BT42" s="39"/>
      <c r="BU42" s="39"/>
      <c r="BV42" s="39"/>
      <c r="BW42" s="39"/>
      <c r="BX42" s="39"/>
      <c r="BY42" s="39"/>
      <c r="BZ42" s="39"/>
      <c r="CA42" s="39"/>
      <c r="CB42" s="39"/>
    </row>
    <row r="43" spans="3:80" s="87" customFormat="1" ht="48.95" customHeight="1" x14ac:dyDescent="0.25">
      <c r="D43" s="348"/>
      <c r="E43" s="349"/>
      <c r="F43" s="21"/>
      <c r="H43" s="84"/>
      <c r="I43" s="248"/>
      <c r="J43" s="84"/>
      <c r="K43" s="84"/>
      <c r="L43" s="350"/>
      <c r="M43" s="351"/>
      <c r="O43" s="84"/>
      <c r="P43" s="326"/>
      <c r="Q43" s="326"/>
      <c r="S43" s="354"/>
      <c r="T43" s="351"/>
      <c r="U43" s="357"/>
      <c r="V43" s="357"/>
      <c r="W43" s="357"/>
      <c r="X43" s="357"/>
      <c r="Y43" s="357"/>
      <c r="Z43" s="357"/>
      <c r="AA43" s="357"/>
      <c r="AB43" s="357"/>
      <c r="AH43" s="328"/>
      <c r="AI43" s="162"/>
      <c r="AQ43" s="195"/>
      <c r="AR43" s="195"/>
      <c r="AS43" s="600"/>
      <c r="AT43" s="179"/>
      <c r="AU43" s="179"/>
      <c r="AV43" s="330"/>
      <c r="BK43" s="39"/>
      <c r="BL43" s="39"/>
      <c r="BM43" s="39"/>
      <c r="BN43" s="65"/>
      <c r="BO43" s="39"/>
      <c r="BP43" s="39"/>
      <c r="BQ43" s="39"/>
      <c r="BR43" s="39"/>
      <c r="BS43" s="39"/>
      <c r="BT43" s="39"/>
      <c r="BU43" s="39"/>
      <c r="BV43" s="39"/>
      <c r="BW43" s="39"/>
      <c r="BX43" s="39"/>
      <c r="BY43" s="39"/>
      <c r="BZ43" s="39"/>
      <c r="CA43" s="39"/>
      <c r="CB43" s="39"/>
    </row>
    <row r="44" spans="3:80" s="87" customFormat="1" ht="48.95" customHeight="1" x14ac:dyDescent="0.25">
      <c r="D44" s="348"/>
      <c r="E44" s="349"/>
      <c r="F44" s="21"/>
      <c r="G44" s="358"/>
      <c r="H44" s="358"/>
      <c r="L44" s="328"/>
      <c r="M44" s="328"/>
      <c r="O44" s="328"/>
      <c r="P44" s="328"/>
      <c r="Q44" s="328"/>
      <c r="AH44" s="328"/>
      <c r="AI44" s="162"/>
      <c r="AQ44" s="195"/>
      <c r="AR44" s="195"/>
      <c r="AS44" s="600"/>
      <c r="AT44" s="179"/>
      <c r="AU44" s="179"/>
      <c r="AV44" s="330"/>
      <c r="BK44" s="39"/>
      <c r="BL44" s="39"/>
      <c r="BM44" s="39"/>
      <c r="BN44" s="65"/>
      <c r="BO44" s="39"/>
      <c r="BP44" s="39"/>
      <c r="BQ44" s="39"/>
      <c r="BR44" s="39"/>
      <c r="BS44" s="39"/>
      <c r="BT44" s="39"/>
      <c r="BU44" s="39"/>
      <c r="BV44" s="39"/>
      <c r="BW44" s="39"/>
      <c r="BX44" s="39"/>
      <c r="BY44" s="39"/>
      <c r="BZ44" s="39"/>
      <c r="CA44" s="39"/>
      <c r="CB44" s="39"/>
    </row>
    <row r="45" spans="3:80" s="87" customFormat="1" ht="48.95" customHeight="1" x14ac:dyDescent="0.25">
      <c r="D45" s="348"/>
      <c r="E45" s="349"/>
      <c r="F45" s="21"/>
      <c r="G45" s="358"/>
      <c r="H45" s="358"/>
      <c r="L45" s="328"/>
      <c r="M45" s="328"/>
      <c r="O45" s="328"/>
      <c r="P45" s="328"/>
      <c r="Q45" s="328"/>
      <c r="AH45" s="328"/>
      <c r="AI45" s="162"/>
      <c r="AQ45" s="195"/>
      <c r="AR45" s="195"/>
      <c r="AS45" s="600"/>
      <c r="AT45" s="179"/>
      <c r="AU45" s="179"/>
      <c r="AV45" s="330"/>
      <c r="BK45" s="39"/>
      <c r="BL45" s="39"/>
      <c r="BM45" s="39"/>
      <c r="BN45" s="65"/>
      <c r="BO45" s="39"/>
      <c r="BP45" s="39"/>
      <c r="BQ45" s="39"/>
      <c r="BR45" s="39"/>
      <c r="BS45" s="39"/>
      <c r="BT45" s="39"/>
      <c r="BU45" s="39"/>
      <c r="BV45" s="39"/>
      <c r="BW45" s="39"/>
      <c r="BX45" s="39"/>
      <c r="BY45" s="39"/>
      <c r="BZ45" s="39"/>
      <c r="CA45" s="39"/>
      <c r="CB45" s="39"/>
    </row>
    <row r="46" spans="3:80" s="87" customFormat="1" ht="48.95" customHeight="1" x14ac:dyDescent="0.25">
      <c r="D46" s="359"/>
      <c r="E46" s="360"/>
      <c r="F46" s="361"/>
      <c r="G46" s="358"/>
      <c r="H46" s="358"/>
      <c r="L46" s="328"/>
      <c r="M46" s="328"/>
      <c r="O46" s="328"/>
      <c r="P46" s="328"/>
      <c r="Q46" s="328"/>
      <c r="AH46" s="328"/>
      <c r="AI46" s="162"/>
      <c r="AQ46" s="195"/>
      <c r="AR46" s="195"/>
      <c r="AS46" s="600"/>
      <c r="AT46" s="179"/>
      <c r="AU46" s="179"/>
      <c r="AV46" s="330"/>
      <c r="BK46" s="39"/>
      <c r="BL46" s="39"/>
      <c r="BM46" s="39"/>
      <c r="BN46" s="65"/>
      <c r="BO46" s="39"/>
      <c r="BP46" s="39"/>
      <c r="BQ46" s="39"/>
      <c r="BR46" s="39"/>
      <c r="BS46" s="39"/>
      <c r="BT46" s="39"/>
      <c r="BU46" s="39"/>
      <c r="BV46" s="39"/>
      <c r="BW46" s="39"/>
      <c r="BX46" s="39"/>
      <c r="BY46" s="39"/>
      <c r="BZ46" s="39"/>
      <c r="CA46" s="39"/>
      <c r="CB46" s="39"/>
    </row>
    <row r="47" spans="3:80" s="87" customFormat="1" ht="48.95" customHeight="1" x14ac:dyDescent="0.25">
      <c r="D47" s="359"/>
      <c r="E47" s="360"/>
      <c r="F47" s="361"/>
      <c r="L47" s="328"/>
      <c r="M47" s="328"/>
      <c r="O47" s="328"/>
      <c r="P47" s="328"/>
      <c r="Q47" s="328"/>
      <c r="AH47" s="328"/>
      <c r="AI47" s="162"/>
      <c r="AQ47" s="195"/>
      <c r="AR47" s="195"/>
      <c r="AS47" s="600"/>
      <c r="AT47" s="179"/>
      <c r="AU47" s="179"/>
      <c r="AV47" s="330"/>
      <c r="BK47" s="39"/>
      <c r="BL47" s="39"/>
      <c r="BM47" s="39"/>
      <c r="BN47" s="65"/>
      <c r="BO47" s="39"/>
      <c r="BP47" s="39"/>
      <c r="BQ47" s="39"/>
      <c r="BR47" s="39"/>
      <c r="BS47" s="39"/>
      <c r="BT47" s="39"/>
      <c r="BU47" s="39"/>
      <c r="BV47" s="39"/>
      <c r="BW47" s="39"/>
      <c r="BX47" s="39"/>
      <c r="BY47" s="39"/>
      <c r="BZ47" s="39"/>
      <c r="CA47" s="39"/>
      <c r="CB47" s="39"/>
    </row>
    <row r="48" spans="3:80" s="87" customFormat="1" ht="48.95" customHeight="1" x14ac:dyDescent="0.25">
      <c r="D48" s="359"/>
      <c r="E48" s="360"/>
      <c r="F48" s="361"/>
      <c r="L48" s="328"/>
      <c r="M48" s="328"/>
      <c r="O48" s="328"/>
      <c r="P48" s="328"/>
      <c r="Q48" s="328"/>
      <c r="AH48" s="328"/>
      <c r="AI48" s="162"/>
      <c r="AQ48" s="195"/>
      <c r="AR48" s="195"/>
      <c r="AS48" s="600"/>
      <c r="AT48" s="179"/>
      <c r="AU48" s="179"/>
      <c r="AV48" s="330"/>
      <c r="BK48" s="39"/>
      <c r="BL48" s="39"/>
      <c r="BM48" s="39"/>
      <c r="BN48" s="65"/>
      <c r="BO48" s="39"/>
      <c r="BP48" s="39"/>
      <c r="BQ48" s="39"/>
      <c r="BR48" s="39"/>
      <c r="BS48" s="39"/>
      <c r="BT48" s="39"/>
      <c r="BU48" s="39"/>
      <c r="BV48" s="39"/>
      <c r="BW48" s="39"/>
      <c r="BX48" s="39"/>
      <c r="BY48" s="39"/>
      <c r="BZ48" s="39"/>
      <c r="CA48" s="39"/>
      <c r="CB48" s="39"/>
    </row>
    <row r="49" spans="4:80" s="87" customFormat="1" ht="48.95" customHeight="1" x14ac:dyDescent="0.25">
      <c r="D49" s="362"/>
      <c r="E49" s="360"/>
      <c r="F49" s="361"/>
      <c r="L49" s="328"/>
      <c r="M49" s="328"/>
      <c r="O49" s="328"/>
      <c r="P49" s="328"/>
      <c r="Q49" s="328"/>
      <c r="AH49" s="328"/>
      <c r="AI49" s="162"/>
      <c r="AQ49" s="195"/>
      <c r="AR49" s="195"/>
      <c r="AS49" s="600"/>
      <c r="AT49" s="179"/>
      <c r="AU49" s="179"/>
      <c r="AV49" s="330"/>
      <c r="BK49" s="39"/>
      <c r="BL49" s="39"/>
      <c r="BM49" s="39"/>
      <c r="BN49" s="65"/>
      <c r="BO49" s="39"/>
      <c r="BP49" s="39"/>
      <c r="BQ49" s="39"/>
      <c r="BR49" s="39"/>
      <c r="BS49" s="39"/>
      <c r="BT49" s="39"/>
      <c r="BU49" s="39"/>
      <c r="BV49" s="39"/>
      <c r="BW49" s="39"/>
      <c r="BX49" s="39"/>
      <c r="BY49" s="39"/>
      <c r="BZ49" s="39"/>
      <c r="CA49" s="39"/>
      <c r="CB49" s="39"/>
    </row>
    <row r="50" spans="4:80" s="87" customFormat="1" x14ac:dyDescent="0.25">
      <c r="AH50" s="328"/>
      <c r="AI50" s="162"/>
      <c r="AQ50" s="195"/>
      <c r="AR50" s="195"/>
      <c r="AS50" s="600"/>
      <c r="AT50" s="179"/>
      <c r="AU50" s="179"/>
      <c r="AV50" s="330"/>
      <c r="BK50" s="39"/>
      <c r="BL50" s="39"/>
      <c r="BM50" s="39"/>
      <c r="BN50" s="65"/>
      <c r="BO50" s="39"/>
      <c r="BP50" s="39"/>
      <c r="BQ50" s="39"/>
      <c r="BR50" s="39"/>
      <c r="BS50" s="39"/>
      <c r="BT50" s="39"/>
      <c r="BU50" s="39"/>
      <c r="BV50" s="39"/>
      <c r="BW50" s="39"/>
      <c r="BX50" s="39"/>
      <c r="BY50" s="39"/>
      <c r="BZ50" s="39"/>
      <c r="CA50" s="39"/>
      <c r="CB50" s="39"/>
    </row>
    <row r="51" spans="4:80" s="87" customFormat="1" x14ac:dyDescent="0.25">
      <c r="AH51" s="328"/>
      <c r="AI51" s="162"/>
      <c r="AQ51" s="195"/>
      <c r="AR51" s="195"/>
      <c r="AS51" s="600"/>
      <c r="AT51" s="179"/>
      <c r="AU51" s="179"/>
      <c r="AV51" s="330"/>
      <c r="BK51" s="39"/>
      <c r="BL51" s="39"/>
      <c r="BM51" s="39"/>
      <c r="BN51" s="65"/>
      <c r="BO51" s="39"/>
      <c r="BP51" s="39"/>
      <c r="BQ51" s="39"/>
      <c r="BR51" s="39"/>
      <c r="BS51" s="39"/>
      <c r="BT51" s="39"/>
      <c r="BU51" s="39"/>
      <c r="BV51" s="39"/>
      <c r="BW51" s="39"/>
      <c r="BX51" s="39"/>
      <c r="BY51" s="39"/>
      <c r="BZ51" s="39"/>
      <c r="CA51" s="39"/>
      <c r="CB51" s="39"/>
    </row>
    <row r="52" spans="4:80" s="87" customFormat="1" x14ac:dyDescent="0.25">
      <c r="AH52" s="328"/>
      <c r="AI52" s="162"/>
      <c r="AQ52" s="195"/>
      <c r="AR52" s="195"/>
      <c r="AS52" s="600"/>
      <c r="AT52" s="179"/>
      <c r="AU52" s="179"/>
      <c r="AV52" s="330"/>
      <c r="BK52" s="39"/>
      <c r="BL52" s="39"/>
      <c r="BM52" s="39"/>
      <c r="BN52" s="65"/>
      <c r="BO52" s="39"/>
      <c r="BP52" s="39"/>
      <c r="BQ52" s="39"/>
      <c r="BR52" s="39"/>
      <c r="BS52" s="39"/>
      <c r="BT52" s="39"/>
      <c r="BU52" s="39"/>
      <c r="BV52" s="39"/>
      <c r="BW52" s="39"/>
      <c r="BX52" s="39"/>
      <c r="BY52" s="39"/>
      <c r="BZ52" s="39"/>
      <c r="CA52" s="39"/>
      <c r="CB52" s="39"/>
    </row>
    <row r="53" spans="4:80" s="87" customFormat="1" ht="16.5" x14ac:dyDescent="0.25">
      <c r="D53" s="329"/>
      <c r="E53" s="329"/>
      <c r="F53"/>
      <c r="U53" s="324"/>
      <c r="V53" s="324"/>
      <c r="W53" s="324"/>
      <c r="X53" s="324"/>
      <c r="Y53" s="324"/>
      <c r="Z53" s="324"/>
      <c r="AA53" s="324"/>
      <c r="AB53" s="324"/>
      <c r="AH53" s="328"/>
      <c r="AI53" s="162"/>
      <c r="AQ53" s="195"/>
      <c r="AR53" s="195"/>
      <c r="AS53" s="600"/>
      <c r="AT53" s="179"/>
      <c r="AU53" s="179"/>
      <c r="AV53" s="330"/>
      <c r="BK53" s="39"/>
      <c r="BL53" s="39"/>
      <c r="BM53" s="39"/>
      <c r="BN53" s="65"/>
      <c r="BO53" s="39"/>
      <c r="BP53" s="39"/>
      <c r="BQ53" s="39"/>
      <c r="BR53" s="39"/>
      <c r="BS53" s="39"/>
      <c r="BT53" s="39"/>
      <c r="BU53" s="39"/>
      <c r="BV53" s="39"/>
      <c r="BW53" s="39"/>
      <c r="BX53" s="39"/>
      <c r="BY53" s="39"/>
      <c r="BZ53" s="39"/>
      <c r="CA53" s="39"/>
      <c r="CB53" s="39"/>
    </row>
    <row r="54" spans="4:80" s="87" customFormat="1" x14ac:dyDescent="0.25">
      <c r="D54" s="1113"/>
      <c r="E54" s="1113"/>
      <c r="F54" s="1113"/>
      <c r="G54" s="330"/>
      <c r="H54" s="1114"/>
      <c r="I54" s="1114"/>
      <c r="J54" s="1114"/>
      <c r="K54" s="1114"/>
      <c r="L54" s="1114"/>
      <c r="M54" s="331"/>
      <c r="N54" s="332"/>
      <c r="O54" s="332"/>
      <c r="P54" s="333"/>
      <c r="Q54" s="333"/>
      <c r="R54" s="333"/>
      <c r="S54" s="1115"/>
      <c r="T54" s="1115"/>
      <c r="AH54" s="328"/>
      <c r="AI54" s="162"/>
      <c r="AQ54" s="195"/>
      <c r="AR54" s="195"/>
      <c r="AS54" s="600"/>
      <c r="AT54" s="179"/>
      <c r="AU54" s="179"/>
      <c r="AV54" s="330"/>
      <c r="BK54" s="39"/>
      <c r="BL54" s="39"/>
      <c r="BM54" s="39"/>
      <c r="BN54" s="65"/>
      <c r="BO54" s="39"/>
      <c r="BP54" s="39"/>
      <c r="BQ54" s="39"/>
      <c r="BR54" s="39"/>
      <c r="BS54" s="39"/>
      <c r="BT54" s="39"/>
      <c r="BU54" s="39"/>
      <c r="BV54" s="39"/>
      <c r="BW54" s="39"/>
      <c r="BX54" s="39"/>
      <c r="BY54" s="39"/>
      <c r="BZ54" s="39"/>
      <c r="CA54" s="39"/>
      <c r="CB54" s="39"/>
    </row>
    <row r="55" spans="4:80" s="87" customFormat="1" x14ac:dyDescent="0.25">
      <c r="D55" s="316"/>
      <c r="E55" s="316"/>
      <c r="F55" s="317"/>
      <c r="G55" s="330"/>
      <c r="H55" s="1093"/>
      <c r="I55" s="1093"/>
      <c r="J55" s="1093"/>
      <c r="K55" s="1093"/>
      <c r="L55" s="1093"/>
      <c r="M55" s="1093"/>
      <c r="N55" s="332"/>
      <c r="O55" s="1093"/>
      <c r="P55" s="1093"/>
      <c r="Q55" s="1093"/>
      <c r="R55" s="333"/>
      <c r="S55" s="334"/>
      <c r="T55" s="334"/>
      <c r="AH55" s="328"/>
      <c r="AI55" s="162"/>
      <c r="AQ55" s="195"/>
      <c r="AR55" s="195"/>
      <c r="AS55" s="600"/>
      <c r="AT55" s="179"/>
      <c r="AU55" s="179"/>
      <c r="AV55" s="330"/>
      <c r="BK55" s="39"/>
      <c r="BL55" s="39"/>
      <c r="BM55" s="39"/>
      <c r="BN55" s="65"/>
      <c r="BO55" s="39"/>
      <c r="BP55" s="39"/>
      <c r="BQ55" s="39"/>
      <c r="BR55" s="39"/>
      <c r="BS55" s="39"/>
      <c r="BT55" s="39"/>
      <c r="BU55" s="39"/>
      <c r="BV55" s="39"/>
      <c r="BW55" s="39"/>
      <c r="BX55" s="39"/>
      <c r="BY55" s="39"/>
      <c r="BZ55" s="39"/>
      <c r="CA55" s="39"/>
      <c r="CB55" s="39"/>
    </row>
    <row r="56" spans="4:80" s="87" customFormat="1" ht="18.75" x14ac:dyDescent="0.25">
      <c r="D56"/>
      <c r="E56"/>
      <c r="F56" s="194"/>
      <c r="H56" s="335"/>
      <c r="I56" s="335"/>
      <c r="J56" s="335"/>
      <c r="K56" s="335"/>
      <c r="L56" s="336"/>
      <c r="M56" s="336"/>
      <c r="N56" s="336"/>
      <c r="O56" s="335"/>
      <c r="P56" s="335"/>
      <c r="Q56" s="335"/>
      <c r="R56" s="335"/>
      <c r="S56"/>
      <c r="T56"/>
      <c r="AH56" s="328"/>
      <c r="AI56" s="162"/>
      <c r="AQ56" s="195"/>
      <c r="AR56" s="195"/>
      <c r="AS56" s="600"/>
      <c r="AT56" s="179"/>
      <c r="AU56" s="179"/>
      <c r="AV56" s="330"/>
      <c r="BK56" s="39"/>
      <c r="BL56" s="39"/>
      <c r="BM56" s="39"/>
      <c r="BN56" s="65"/>
      <c r="BO56" s="39"/>
      <c r="BP56" s="39"/>
      <c r="BQ56" s="39"/>
      <c r="BR56" s="39"/>
      <c r="BS56" s="39"/>
      <c r="BT56" s="39"/>
      <c r="BU56" s="39"/>
      <c r="BV56" s="39"/>
      <c r="BW56" s="39"/>
      <c r="BX56" s="39"/>
      <c r="BY56" s="39"/>
      <c r="BZ56" s="39"/>
      <c r="CA56" s="39"/>
      <c r="CB56" s="39"/>
    </row>
    <row r="57" spans="4:80" s="87" customFormat="1" x14ac:dyDescent="0.25">
      <c r="D57" s="437"/>
      <c r="E57" s="327"/>
      <c r="F57" s="337"/>
      <c r="G57" s="338"/>
      <c r="H57" s="339"/>
      <c r="I57" s="339"/>
      <c r="J57" s="339"/>
      <c r="K57" s="339"/>
      <c r="L57" s="340"/>
      <c r="M57" s="339"/>
      <c r="N57" s="336"/>
      <c r="O57" s="339"/>
      <c r="P57" s="339"/>
      <c r="Q57" s="339"/>
      <c r="R57" s="341"/>
      <c r="S57" s="342"/>
      <c r="T57" s="342"/>
      <c r="AH57" s="328"/>
      <c r="AI57" s="162"/>
      <c r="AQ57" s="195"/>
      <c r="AR57" s="195"/>
      <c r="AS57" s="600"/>
      <c r="AT57" s="179"/>
      <c r="AU57" s="179"/>
      <c r="AV57" s="330"/>
      <c r="BK57" s="39"/>
      <c r="BL57" s="39"/>
      <c r="BM57" s="39"/>
      <c r="BN57" s="65"/>
      <c r="BO57" s="39"/>
      <c r="BP57" s="39"/>
      <c r="BQ57" s="39"/>
      <c r="BR57" s="39"/>
      <c r="BS57" s="39"/>
      <c r="BT57" s="39"/>
      <c r="BU57" s="39"/>
      <c r="BV57" s="39"/>
      <c r="BW57" s="39"/>
      <c r="BX57" s="39"/>
      <c r="BY57" s="39"/>
      <c r="BZ57" s="39"/>
      <c r="CA57" s="39"/>
      <c r="CB57" s="39"/>
    </row>
    <row r="58" spans="4:80" s="87" customFormat="1" x14ac:dyDescent="0.25">
      <c r="D58" s="327"/>
      <c r="E58" s="327"/>
      <c r="F58" s="337"/>
      <c r="G58" s="338"/>
      <c r="H58" s="343"/>
      <c r="I58" s="343"/>
      <c r="J58" s="344"/>
      <c r="K58" s="343"/>
      <c r="L58" s="343"/>
      <c r="M58" s="343"/>
      <c r="N58" s="345"/>
      <c r="O58" s="346"/>
      <c r="P58" s="346"/>
      <c r="Q58" s="346"/>
      <c r="R58" s="347"/>
      <c r="S58" s="343"/>
      <c r="T58" s="343"/>
      <c r="AH58" s="328"/>
      <c r="AI58" s="162"/>
      <c r="AQ58" s="195"/>
      <c r="AR58" s="195"/>
      <c r="AS58" s="600"/>
      <c r="AT58" s="179"/>
      <c r="AU58" s="179"/>
      <c r="AV58" s="330"/>
      <c r="BK58" s="39"/>
      <c r="BL58" s="39"/>
      <c r="BM58" s="39"/>
      <c r="BN58" s="65"/>
      <c r="BO58" s="39"/>
      <c r="BP58" s="39"/>
      <c r="BQ58" s="39"/>
      <c r="BR58" s="39"/>
      <c r="BS58" s="39"/>
      <c r="BT58" s="39"/>
      <c r="BU58" s="39"/>
      <c r="BV58" s="39"/>
      <c r="BW58" s="39"/>
      <c r="BX58" s="39"/>
      <c r="BY58" s="39"/>
      <c r="BZ58" s="39"/>
      <c r="CA58" s="39"/>
      <c r="CB58" s="39"/>
    </row>
    <row r="59" spans="4:80" s="87" customFormat="1" ht="48.95" customHeight="1" x14ac:dyDescent="0.25">
      <c r="D59" s="348"/>
      <c r="E59" s="349"/>
      <c r="F59" s="21"/>
      <c r="G59" s="338"/>
      <c r="H59" s="326"/>
      <c r="I59" s="326"/>
      <c r="J59" s="84"/>
      <c r="K59" s="84"/>
      <c r="L59" s="350"/>
      <c r="M59" s="351"/>
      <c r="N59" s="352"/>
      <c r="O59" s="326"/>
      <c r="P59" s="326"/>
      <c r="Q59" s="326"/>
      <c r="R59" s="353"/>
      <c r="S59" s="354"/>
      <c r="T59" s="351"/>
      <c r="AH59" s="328"/>
      <c r="AI59" s="162"/>
      <c r="AQ59" s="195"/>
      <c r="AR59" s="195"/>
      <c r="AS59" s="600"/>
      <c r="AT59" s="179"/>
      <c r="AU59" s="179"/>
      <c r="AV59" s="330"/>
      <c r="BK59" s="39"/>
      <c r="BL59" s="39"/>
      <c r="BM59" s="39"/>
      <c r="BN59" s="65"/>
      <c r="BO59" s="39"/>
      <c r="BP59" s="39"/>
      <c r="BQ59" s="39"/>
      <c r="BR59" s="39"/>
      <c r="BS59" s="39"/>
      <c r="BT59" s="39"/>
      <c r="BU59" s="39"/>
      <c r="BV59" s="39"/>
      <c r="BW59" s="39"/>
      <c r="BX59" s="39"/>
      <c r="BY59" s="39"/>
      <c r="BZ59" s="39"/>
      <c r="CA59" s="39"/>
      <c r="CB59" s="39"/>
    </row>
    <row r="60" spans="4:80" s="87" customFormat="1" ht="48.95" customHeight="1" x14ac:dyDescent="0.25">
      <c r="D60" s="348"/>
      <c r="E60" s="349"/>
      <c r="F60" s="21"/>
      <c r="G60" s="355"/>
      <c r="H60" s="84"/>
      <c r="I60" s="84"/>
      <c r="J60" s="84"/>
      <c r="K60" s="84"/>
      <c r="L60" s="350"/>
      <c r="M60" s="351"/>
      <c r="N60" s="250"/>
      <c r="O60" s="84"/>
      <c r="P60" s="84"/>
      <c r="Q60" s="326"/>
      <c r="R60" s="84"/>
      <c r="S60" s="354"/>
      <c r="T60" s="351"/>
      <c r="AH60" s="328"/>
      <c r="AI60" s="162"/>
      <c r="AQ60" s="195"/>
      <c r="AR60" s="195"/>
      <c r="AS60" s="600"/>
      <c r="AT60" s="179"/>
      <c r="AU60" s="179"/>
      <c r="AV60" s="330"/>
      <c r="BK60" s="39"/>
      <c r="BL60" s="39"/>
      <c r="BM60" s="39"/>
      <c r="BN60" s="65"/>
      <c r="BO60" s="39"/>
      <c r="BP60" s="39"/>
      <c r="BQ60" s="39"/>
      <c r="BR60" s="39"/>
      <c r="BS60" s="39"/>
      <c r="BT60" s="39"/>
      <c r="BU60" s="39"/>
      <c r="BV60" s="39"/>
      <c r="BW60" s="39"/>
      <c r="BX60" s="39"/>
      <c r="BY60" s="39"/>
      <c r="BZ60" s="39"/>
      <c r="CA60" s="39"/>
      <c r="CB60" s="39"/>
    </row>
    <row r="61" spans="4:80" s="87" customFormat="1" ht="48.95" customHeight="1" x14ac:dyDescent="0.25">
      <c r="D61" s="348"/>
      <c r="E61" s="349"/>
      <c r="F61" s="21"/>
      <c r="G61" s="356"/>
      <c r="H61" s="84"/>
      <c r="I61" s="84"/>
      <c r="J61" s="84"/>
      <c r="K61" s="84"/>
      <c r="L61" s="350"/>
      <c r="M61" s="351"/>
      <c r="N61" s="250"/>
      <c r="O61" s="84"/>
      <c r="P61" s="84"/>
      <c r="Q61" s="326"/>
      <c r="R61" s="84"/>
      <c r="S61" s="354"/>
      <c r="T61" s="351"/>
      <c r="AH61" s="328"/>
      <c r="AI61" s="162"/>
      <c r="AQ61" s="195"/>
      <c r="AR61" s="195"/>
      <c r="AS61" s="600"/>
      <c r="AT61" s="179"/>
      <c r="AU61" s="179"/>
      <c r="AV61" s="330"/>
      <c r="BK61" s="39"/>
      <c r="BL61" s="39"/>
      <c r="BM61" s="39"/>
      <c r="BN61" s="65"/>
      <c r="BO61" s="39"/>
      <c r="BP61" s="39"/>
      <c r="BQ61" s="39"/>
      <c r="BR61" s="39"/>
      <c r="BS61" s="39"/>
      <c r="BT61" s="39"/>
      <c r="BU61" s="39"/>
      <c r="BV61" s="39"/>
      <c r="BW61" s="39"/>
      <c r="BX61" s="39"/>
      <c r="BY61" s="39"/>
      <c r="BZ61" s="39"/>
      <c r="CA61" s="39"/>
      <c r="CB61" s="39"/>
    </row>
    <row r="62" spans="4:80" s="87" customFormat="1" ht="48.95" customHeight="1" x14ac:dyDescent="0.25">
      <c r="D62" s="348"/>
      <c r="E62" s="349"/>
      <c r="F62" s="21"/>
      <c r="G62" s="355"/>
      <c r="H62" s="84"/>
      <c r="I62" s="84"/>
      <c r="J62" s="84"/>
      <c r="K62" s="84"/>
      <c r="L62" s="350"/>
      <c r="M62" s="351"/>
      <c r="N62" s="250"/>
      <c r="O62" s="84"/>
      <c r="P62" s="326"/>
      <c r="Q62" s="326"/>
      <c r="R62" s="84"/>
      <c r="S62" s="354"/>
      <c r="T62" s="351"/>
      <c r="AH62" s="328"/>
      <c r="AI62" s="162"/>
      <c r="AQ62" s="195"/>
      <c r="AR62" s="195"/>
      <c r="AS62" s="600"/>
      <c r="AT62" s="179"/>
      <c r="AU62" s="179"/>
      <c r="AV62" s="330"/>
      <c r="BK62" s="39"/>
      <c r="BL62" s="39"/>
      <c r="BM62" s="39"/>
      <c r="BN62" s="65"/>
      <c r="BO62" s="39"/>
      <c r="BP62" s="39"/>
      <c r="BQ62" s="39"/>
      <c r="BR62" s="39"/>
      <c r="BS62" s="39"/>
      <c r="BT62" s="39"/>
      <c r="BU62" s="39"/>
      <c r="BV62" s="39"/>
      <c r="BW62" s="39"/>
      <c r="BX62" s="39"/>
      <c r="BY62" s="39"/>
      <c r="BZ62" s="39"/>
      <c r="CA62" s="39"/>
      <c r="CB62" s="39"/>
    </row>
    <row r="63" spans="4:80" s="87" customFormat="1" ht="48.95" customHeight="1" x14ac:dyDescent="0.25">
      <c r="D63" s="348"/>
      <c r="E63" s="349"/>
      <c r="F63" s="21"/>
      <c r="G63" s="355"/>
      <c r="H63" s="84"/>
      <c r="I63" s="84"/>
      <c r="J63" s="84"/>
      <c r="K63" s="84"/>
      <c r="L63" s="350"/>
      <c r="M63" s="351"/>
      <c r="N63" s="250"/>
      <c r="O63" s="84"/>
      <c r="P63" s="326"/>
      <c r="Q63" s="326"/>
      <c r="R63" s="84"/>
      <c r="S63" s="354"/>
      <c r="T63" s="351"/>
      <c r="AH63" s="328"/>
      <c r="AI63" s="162"/>
      <c r="AQ63" s="195"/>
      <c r="AR63" s="195"/>
      <c r="AS63" s="600"/>
      <c r="AT63" s="179"/>
      <c r="AU63" s="179"/>
      <c r="AV63" s="330"/>
      <c r="BK63" s="39"/>
      <c r="BL63" s="39"/>
      <c r="BM63" s="39"/>
      <c r="BN63" s="65"/>
      <c r="BO63" s="39"/>
      <c r="BP63" s="39"/>
      <c r="BQ63" s="39"/>
      <c r="BR63" s="39"/>
      <c r="BS63" s="39"/>
      <c r="BT63" s="39"/>
      <c r="BU63" s="39"/>
      <c r="BV63" s="39"/>
      <c r="BW63" s="39"/>
      <c r="BX63" s="39"/>
      <c r="BY63" s="39"/>
      <c r="BZ63" s="39"/>
      <c r="CA63" s="39"/>
      <c r="CB63" s="39"/>
    </row>
    <row r="64" spans="4:80" s="87" customFormat="1" ht="48.95" customHeight="1" x14ac:dyDescent="0.25">
      <c r="D64" s="348"/>
      <c r="E64" s="349"/>
      <c r="F64" s="21"/>
      <c r="G64" s="355"/>
      <c r="H64" s="84"/>
      <c r="I64" s="84"/>
      <c r="J64" s="84"/>
      <c r="K64" s="84"/>
      <c r="L64" s="350"/>
      <c r="M64" s="351"/>
      <c r="N64" s="250"/>
      <c r="O64" s="84"/>
      <c r="P64" s="326"/>
      <c r="Q64" s="326"/>
      <c r="R64" s="84"/>
      <c r="S64" s="354"/>
      <c r="T64" s="351"/>
      <c r="AH64" s="328"/>
      <c r="AI64" s="162"/>
      <c r="AQ64" s="195"/>
      <c r="AR64" s="195"/>
      <c r="AS64" s="600"/>
      <c r="AT64" s="179"/>
      <c r="AU64" s="179"/>
      <c r="AV64" s="330"/>
      <c r="BK64" s="39"/>
      <c r="BL64" s="39"/>
      <c r="BM64" s="39"/>
      <c r="BN64" s="65"/>
      <c r="BO64" s="39"/>
      <c r="BP64" s="39"/>
      <c r="BQ64" s="39"/>
      <c r="BR64" s="39"/>
      <c r="BS64" s="39"/>
      <c r="BT64" s="39"/>
      <c r="BU64" s="39"/>
      <c r="BV64" s="39"/>
      <c r="BW64" s="39"/>
      <c r="BX64" s="39"/>
      <c r="BY64" s="39"/>
      <c r="BZ64" s="39"/>
      <c r="CA64" s="39"/>
      <c r="CB64" s="39"/>
    </row>
    <row r="65" spans="4:80" s="87" customFormat="1" ht="48.95" customHeight="1" x14ac:dyDescent="0.25">
      <c r="D65" s="348"/>
      <c r="E65" s="349"/>
      <c r="F65" s="21"/>
      <c r="G65" s="356"/>
      <c r="H65" s="84"/>
      <c r="I65" s="84"/>
      <c r="J65" s="84"/>
      <c r="K65" s="84"/>
      <c r="L65" s="350"/>
      <c r="M65" s="351"/>
      <c r="N65" s="250"/>
      <c r="O65" s="84"/>
      <c r="P65" s="326"/>
      <c r="Q65" s="326"/>
      <c r="R65" s="84"/>
      <c r="S65" s="354"/>
      <c r="T65" s="351"/>
      <c r="AH65" s="328"/>
      <c r="AI65" s="162"/>
      <c r="AQ65" s="195"/>
      <c r="AR65" s="195"/>
      <c r="AS65" s="600"/>
      <c r="AT65" s="179"/>
      <c r="AU65" s="179"/>
      <c r="AV65" s="330"/>
      <c r="BK65" s="39"/>
      <c r="BL65" s="39"/>
      <c r="BM65" s="39"/>
      <c r="BN65" s="65"/>
      <c r="BO65" s="39"/>
      <c r="BP65" s="39"/>
      <c r="BQ65" s="39"/>
      <c r="BR65" s="39"/>
      <c r="BS65" s="39"/>
      <c r="BT65" s="39"/>
      <c r="BU65" s="39"/>
      <c r="BV65" s="39"/>
      <c r="BW65" s="39"/>
      <c r="BX65" s="39"/>
      <c r="BY65" s="39"/>
      <c r="BZ65" s="39"/>
      <c r="CA65" s="39"/>
      <c r="CB65" s="39"/>
    </row>
    <row r="66" spans="4:80" s="87" customFormat="1" ht="48.95" customHeight="1" x14ac:dyDescent="0.25">
      <c r="D66" s="348"/>
      <c r="E66" s="349"/>
      <c r="F66" s="21"/>
      <c r="G66" s="355"/>
      <c r="H66" s="84"/>
      <c r="I66" s="84"/>
      <c r="J66" s="84"/>
      <c r="K66" s="84"/>
      <c r="L66" s="350"/>
      <c r="M66" s="351"/>
      <c r="N66" s="250"/>
      <c r="O66" s="84"/>
      <c r="P66" s="84"/>
      <c r="Q66" s="326"/>
      <c r="R66" s="84"/>
      <c r="S66" s="354"/>
      <c r="T66" s="351"/>
      <c r="AH66" s="328"/>
      <c r="AI66" s="162"/>
      <c r="AQ66" s="195"/>
      <c r="AR66" s="195"/>
      <c r="AS66" s="600"/>
      <c r="AT66" s="179"/>
      <c r="AU66" s="179"/>
      <c r="AV66" s="330"/>
      <c r="BK66" s="39"/>
      <c r="BL66" s="39"/>
      <c r="BM66" s="39"/>
      <c r="BN66" s="65"/>
      <c r="BO66" s="39"/>
      <c r="BP66" s="39"/>
      <c r="BQ66" s="39"/>
      <c r="BR66" s="39"/>
      <c r="BS66" s="39"/>
      <c r="BT66" s="39"/>
      <c r="BU66" s="39"/>
      <c r="BV66" s="39"/>
      <c r="BW66" s="39"/>
      <c r="BX66" s="39"/>
      <c r="BY66" s="39"/>
      <c r="BZ66" s="39"/>
      <c r="CA66" s="39"/>
      <c r="CB66" s="39"/>
    </row>
    <row r="67" spans="4:80" s="87" customFormat="1" ht="48.95" customHeight="1" x14ac:dyDescent="0.25">
      <c r="D67" s="348"/>
      <c r="E67" s="349"/>
      <c r="F67" s="21"/>
      <c r="G67" s="355"/>
      <c r="H67" s="84"/>
      <c r="I67" s="84"/>
      <c r="J67" s="84"/>
      <c r="K67" s="248"/>
      <c r="L67" s="350"/>
      <c r="M67" s="351"/>
      <c r="N67" s="250"/>
      <c r="O67" s="84"/>
      <c r="P67" s="84"/>
      <c r="Q67" s="326"/>
      <c r="R67" s="84"/>
      <c r="S67" s="354"/>
      <c r="T67" s="351"/>
      <c r="AH67" s="328"/>
      <c r="AI67" s="162"/>
      <c r="AQ67" s="195"/>
      <c r="AR67" s="195"/>
      <c r="AS67" s="600"/>
      <c r="AT67" s="179"/>
      <c r="AU67" s="179"/>
      <c r="AV67" s="330"/>
      <c r="BK67" s="39"/>
      <c r="BL67" s="39"/>
      <c r="BM67" s="39"/>
      <c r="BN67" s="65"/>
      <c r="BO67" s="39"/>
      <c r="BP67" s="39"/>
      <c r="BQ67" s="39"/>
      <c r="BR67" s="39"/>
      <c r="BS67" s="39"/>
      <c r="BT67" s="39"/>
      <c r="BU67" s="39"/>
      <c r="BV67" s="39"/>
      <c r="BW67" s="39"/>
      <c r="BX67" s="39"/>
      <c r="BY67" s="39"/>
      <c r="BZ67" s="39"/>
      <c r="CA67" s="39"/>
      <c r="CB67" s="39"/>
    </row>
    <row r="68" spans="4:80" s="87" customFormat="1" ht="48.95" customHeight="1" x14ac:dyDescent="0.25">
      <c r="D68" s="348"/>
      <c r="E68" s="349"/>
      <c r="F68" s="21"/>
      <c r="G68" s="355"/>
      <c r="H68" s="84"/>
      <c r="I68" s="84"/>
      <c r="J68" s="248"/>
      <c r="K68" s="248"/>
      <c r="L68" s="350"/>
      <c r="M68" s="351"/>
      <c r="N68" s="250"/>
      <c r="O68" s="84"/>
      <c r="P68" s="84"/>
      <c r="Q68" s="326"/>
      <c r="R68" s="84"/>
      <c r="S68" s="354"/>
      <c r="T68" s="351"/>
      <c r="AH68" s="328"/>
      <c r="AI68" s="162"/>
      <c r="AQ68" s="195"/>
      <c r="AR68" s="195"/>
      <c r="AS68" s="600"/>
      <c r="AT68" s="179"/>
      <c r="AU68" s="179"/>
      <c r="AV68" s="330"/>
      <c r="BK68" s="39"/>
      <c r="BL68" s="39"/>
      <c r="BM68" s="39"/>
      <c r="BN68" s="65"/>
      <c r="BO68" s="39"/>
      <c r="BP68" s="39"/>
      <c r="BQ68" s="39"/>
      <c r="BR68" s="39"/>
      <c r="BS68" s="39"/>
      <c r="BT68" s="39"/>
      <c r="BU68" s="39"/>
      <c r="BV68" s="39"/>
      <c r="BW68" s="39"/>
      <c r="BX68" s="39"/>
      <c r="BY68" s="39"/>
      <c r="BZ68" s="39"/>
      <c r="CA68" s="39"/>
      <c r="CB68" s="39"/>
    </row>
    <row r="69" spans="4:80" s="87" customFormat="1" ht="48.95" customHeight="1" x14ac:dyDescent="0.25">
      <c r="D69" s="348"/>
      <c r="E69" s="349"/>
      <c r="F69" s="21"/>
      <c r="G69" s="355"/>
      <c r="H69" s="84"/>
      <c r="I69" s="84"/>
      <c r="J69" s="248"/>
      <c r="K69" s="248"/>
      <c r="L69" s="350"/>
      <c r="M69" s="351"/>
      <c r="N69" s="250"/>
      <c r="O69" s="84"/>
      <c r="P69" s="84"/>
      <c r="Q69" s="326"/>
      <c r="R69" s="84"/>
      <c r="S69" s="354"/>
      <c r="T69" s="351"/>
      <c r="AH69" s="328"/>
      <c r="AI69" s="162"/>
      <c r="AQ69" s="195"/>
      <c r="AR69" s="195"/>
      <c r="AS69" s="600"/>
      <c r="AT69" s="179"/>
      <c r="AU69" s="179"/>
      <c r="AV69" s="330"/>
      <c r="BK69" s="39"/>
      <c r="BL69" s="39"/>
      <c r="BM69" s="39"/>
      <c r="BN69" s="65"/>
      <c r="BO69" s="39"/>
      <c r="BP69" s="39"/>
      <c r="BQ69" s="39"/>
      <c r="BR69" s="39"/>
      <c r="BS69" s="39"/>
      <c r="BT69" s="39"/>
      <c r="BU69" s="39"/>
      <c r="BV69" s="39"/>
      <c r="BW69" s="39"/>
      <c r="BX69" s="39"/>
      <c r="BY69" s="39"/>
      <c r="BZ69" s="39"/>
      <c r="CA69" s="39"/>
      <c r="CB69" s="39"/>
    </row>
    <row r="70" spans="4:80" s="87" customFormat="1" ht="48.95" customHeight="1" x14ac:dyDescent="0.25">
      <c r="D70" s="348"/>
      <c r="E70" s="349"/>
      <c r="F70" s="21"/>
      <c r="H70" s="84"/>
      <c r="I70" s="84"/>
      <c r="J70" s="248"/>
      <c r="K70" s="84"/>
      <c r="L70" s="350"/>
      <c r="M70" s="351"/>
      <c r="O70" s="84"/>
      <c r="P70" s="84"/>
      <c r="Q70" s="326"/>
      <c r="S70" s="354"/>
      <c r="T70" s="351"/>
      <c r="AH70" s="328"/>
      <c r="AI70" s="162"/>
      <c r="AQ70" s="195"/>
      <c r="AR70" s="195"/>
      <c r="AS70" s="600"/>
      <c r="AT70" s="179"/>
      <c r="AU70" s="179"/>
      <c r="AV70" s="330"/>
      <c r="BK70" s="39"/>
      <c r="BL70" s="39"/>
      <c r="BM70" s="39"/>
      <c r="BN70" s="65"/>
      <c r="BO70" s="39"/>
      <c r="BP70" s="39"/>
      <c r="BQ70" s="39"/>
      <c r="BR70" s="39"/>
      <c r="BS70" s="39"/>
      <c r="BT70" s="39"/>
      <c r="BU70" s="39"/>
      <c r="BV70" s="39"/>
      <c r="BW70" s="39"/>
      <c r="BX70" s="39"/>
      <c r="BY70" s="39"/>
      <c r="BZ70" s="39"/>
      <c r="CA70" s="39"/>
      <c r="CB70" s="39"/>
    </row>
    <row r="71" spans="4:80" s="87" customFormat="1" ht="48.95" customHeight="1" x14ac:dyDescent="0.25">
      <c r="D71" s="348"/>
      <c r="E71" s="349"/>
      <c r="F71" s="21"/>
      <c r="H71" s="84"/>
      <c r="I71" s="84"/>
      <c r="J71" s="248"/>
      <c r="K71" s="84"/>
      <c r="L71" s="350"/>
      <c r="M71" s="351"/>
      <c r="O71" s="84"/>
      <c r="P71" s="84"/>
      <c r="Q71" s="326"/>
      <c r="S71" s="354"/>
      <c r="T71" s="351"/>
      <c r="AH71" s="328"/>
      <c r="AI71" s="162"/>
      <c r="AQ71" s="195"/>
      <c r="AR71" s="195"/>
      <c r="AS71" s="600"/>
      <c r="AT71" s="179"/>
      <c r="AU71" s="179"/>
      <c r="AV71" s="330"/>
      <c r="BK71" s="39"/>
      <c r="BL71" s="39"/>
      <c r="BM71" s="39"/>
      <c r="BN71" s="65"/>
      <c r="BO71" s="39"/>
      <c r="BP71" s="39"/>
      <c r="BQ71" s="39"/>
      <c r="BR71" s="39"/>
      <c r="BS71" s="39"/>
      <c r="BT71" s="39"/>
      <c r="BU71" s="39"/>
      <c r="BV71" s="39"/>
      <c r="BW71" s="39"/>
      <c r="BX71" s="39"/>
      <c r="BY71" s="39"/>
      <c r="BZ71" s="39"/>
      <c r="CA71" s="39"/>
      <c r="CB71" s="39"/>
    </row>
    <row r="72" spans="4:80" s="87" customFormat="1" ht="48.95" customHeight="1" x14ac:dyDescent="0.25">
      <c r="D72" s="348"/>
      <c r="E72" s="349"/>
      <c r="F72" s="21"/>
      <c r="H72" s="84"/>
      <c r="I72" s="84"/>
      <c r="J72" s="248"/>
      <c r="K72" s="84"/>
      <c r="L72" s="350"/>
      <c r="M72" s="351"/>
      <c r="O72" s="84"/>
      <c r="P72" s="84"/>
      <c r="Q72" s="326"/>
      <c r="S72" s="354"/>
      <c r="T72" s="351"/>
      <c r="AH72" s="328"/>
      <c r="AI72" s="162"/>
      <c r="AQ72" s="195"/>
      <c r="AR72" s="195"/>
      <c r="AS72" s="600"/>
      <c r="AT72" s="179"/>
      <c r="AU72" s="179"/>
      <c r="AV72" s="330"/>
      <c r="BK72" s="39"/>
      <c r="BL72" s="39"/>
      <c r="BM72" s="39"/>
      <c r="BN72" s="65"/>
      <c r="BO72" s="39"/>
      <c r="BP72" s="39"/>
      <c r="BQ72" s="39"/>
      <c r="BR72" s="39"/>
      <c r="BS72" s="39"/>
      <c r="BT72" s="39"/>
      <c r="BU72" s="39"/>
      <c r="BV72" s="39"/>
      <c r="BW72" s="39"/>
      <c r="BX72" s="39"/>
      <c r="BY72" s="39"/>
      <c r="BZ72" s="39"/>
      <c r="CA72" s="39"/>
      <c r="CB72" s="39"/>
    </row>
    <row r="73" spans="4:80" s="87" customFormat="1" ht="48.95" customHeight="1" x14ac:dyDescent="0.25">
      <c r="D73" s="348"/>
      <c r="E73" s="349"/>
      <c r="F73" s="21"/>
      <c r="H73" s="84"/>
      <c r="I73" s="84"/>
      <c r="J73" s="248"/>
      <c r="K73" s="84"/>
      <c r="L73" s="350"/>
      <c r="M73" s="351"/>
      <c r="O73" s="84"/>
      <c r="P73" s="326"/>
      <c r="Q73" s="326"/>
      <c r="S73" s="354"/>
      <c r="T73" s="351"/>
      <c r="AH73" s="328"/>
      <c r="AI73" s="162"/>
      <c r="AQ73" s="195"/>
      <c r="AR73" s="195"/>
      <c r="AS73" s="600"/>
      <c r="AT73" s="179"/>
      <c r="AU73" s="179"/>
      <c r="AV73" s="330"/>
      <c r="BK73" s="39"/>
      <c r="BL73" s="39"/>
      <c r="BM73" s="39"/>
      <c r="BN73" s="65"/>
      <c r="BO73" s="39"/>
      <c r="BP73" s="39"/>
      <c r="BQ73" s="39"/>
      <c r="BR73" s="39"/>
      <c r="BS73" s="39"/>
      <c r="BT73" s="39"/>
      <c r="BU73" s="39"/>
      <c r="BV73" s="39"/>
      <c r="BW73" s="39"/>
      <c r="BX73" s="39"/>
      <c r="BY73" s="39"/>
      <c r="BZ73" s="39"/>
      <c r="CA73" s="39"/>
      <c r="CB73" s="39"/>
    </row>
    <row r="74" spans="4:80" s="87" customFormat="1" ht="48.95" customHeight="1" x14ac:dyDescent="0.25">
      <c r="D74" s="348"/>
      <c r="E74" s="349"/>
      <c r="F74" s="21"/>
      <c r="H74" s="84"/>
      <c r="I74" s="84"/>
      <c r="J74" s="248"/>
      <c r="K74" s="84"/>
      <c r="L74" s="350"/>
      <c r="M74" s="351"/>
      <c r="O74" s="84"/>
      <c r="P74" s="326"/>
      <c r="Q74" s="326"/>
      <c r="S74" s="354"/>
      <c r="T74" s="351"/>
      <c r="AH74" s="328"/>
      <c r="AI74" s="162"/>
      <c r="AQ74" s="195"/>
      <c r="AR74" s="195"/>
      <c r="AS74" s="600"/>
      <c r="AT74" s="179"/>
      <c r="AU74" s="179"/>
      <c r="AV74" s="330"/>
      <c r="BK74" s="39"/>
      <c r="BL74" s="39"/>
      <c r="BM74" s="39"/>
      <c r="BN74" s="65"/>
      <c r="BO74" s="39"/>
      <c r="BP74" s="39"/>
      <c r="BQ74" s="39"/>
      <c r="BR74" s="39"/>
      <c r="BS74" s="39"/>
      <c r="BT74" s="39"/>
      <c r="BU74" s="39"/>
      <c r="BV74" s="39"/>
      <c r="BW74" s="39"/>
      <c r="BX74" s="39"/>
      <c r="BY74" s="39"/>
      <c r="BZ74" s="39"/>
      <c r="CA74" s="39"/>
      <c r="CB74" s="39"/>
    </row>
    <row r="75" spans="4:80" s="87" customFormat="1" ht="48.95" customHeight="1" x14ac:dyDescent="0.25">
      <c r="D75" s="348"/>
      <c r="E75" s="349"/>
      <c r="F75" s="21"/>
      <c r="H75" s="84"/>
      <c r="I75" s="248"/>
      <c r="J75" s="84"/>
      <c r="K75" s="84"/>
      <c r="L75" s="350"/>
      <c r="M75" s="351"/>
      <c r="O75" s="84"/>
      <c r="P75" s="326"/>
      <c r="Q75" s="326"/>
      <c r="S75" s="354"/>
      <c r="T75" s="351"/>
      <c r="U75" s="357"/>
      <c r="V75" s="357"/>
      <c r="W75" s="357"/>
      <c r="X75" s="357"/>
      <c r="Y75" s="357"/>
      <c r="Z75" s="357"/>
      <c r="AA75" s="357"/>
      <c r="AB75" s="357"/>
      <c r="AH75" s="328"/>
      <c r="AI75" s="162"/>
      <c r="AQ75" s="195"/>
      <c r="AR75" s="195"/>
      <c r="AS75" s="600"/>
      <c r="AT75" s="179"/>
      <c r="AU75" s="179"/>
      <c r="AV75" s="330"/>
      <c r="BK75" s="39"/>
      <c r="BL75" s="39"/>
      <c r="BM75" s="39"/>
      <c r="BN75" s="65"/>
      <c r="BO75" s="39"/>
      <c r="BP75" s="39"/>
      <c r="BQ75" s="39"/>
      <c r="BR75" s="39"/>
      <c r="BS75" s="39"/>
      <c r="BT75" s="39"/>
      <c r="BU75" s="39"/>
      <c r="BV75" s="39"/>
      <c r="BW75" s="39"/>
      <c r="BX75" s="39"/>
      <c r="BY75" s="39"/>
      <c r="BZ75" s="39"/>
      <c r="CA75" s="39"/>
      <c r="CB75" s="39"/>
    </row>
    <row r="76" spans="4:80" s="87" customFormat="1" ht="48.95" customHeight="1" x14ac:dyDescent="0.25">
      <c r="D76" s="348"/>
      <c r="E76" s="349"/>
      <c r="F76" s="21"/>
      <c r="G76" s="358"/>
      <c r="H76" s="358"/>
      <c r="L76" s="328"/>
      <c r="M76" s="328"/>
      <c r="O76" s="328"/>
      <c r="P76" s="328"/>
      <c r="Q76" s="328"/>
      <c r="AH76" s="328"/>
      <c r="AI76" s="162"/>
      <c r="AQ76" s="195"/>
      <c r="AR76" s="195"/>
      <c r="AS76" s="600"/>
      <c r="AT76" s="179"/>
      <c r="AU76" s="179"/>
      <c r="AV76" s="330"/>
      <c r="BK76" s="39"/>
      <c r="BL76" s="39"/>
      <c r="BM76" s="39"/>
      <c r="BN76" s="65"/>
      <c r="BO76" s="39"/>
      <c r="BP76" s="39"/>
      <c r="BQ76" s="39"/>
      <c r="BR76" s="39"/>
      <c r="BS76" s="39"/>
      <c r="BT76" s="39"/>
      <c r="BU76" s="39"/>
      <c r="BV76" s="39"/>
      <c r="BW76" s="39"/>
      <c r="BX76" s="39"/>
      <c r="BY76" s="39"/>
      <c r="BZ76" s="39"/>
      <c r="CA76" s="39"/>
      <c r="CB76" s="39"/>
    </row>
    <row r="77" spans="4:80" s="87" customFormat="1" ht="48.95" customHeight="1" x14ac:dyDescent="0.25">
      <c r="D77" s="348"/>
      <c r="E77" s="349"/>
      <c r="F77" s="21"/>
      <c r="G77" s="358"/>
      <c r="H77" s="358"/>
      <c r="L77" s="328"/>
      <c r="M77" s="328"/>
      <c r="O77" s="328"/>
      <c r="P77" s="328"/>
      <c r="Q77" s="328"/>
      <c r="AH77" s="328"/>
      <c r="AI77" s="162"/>
      <c r="AQ77" s="195"/>
      <c r="AR77" s="195"/>
      <c r="AS77" s="600"/>
      <c r="AT77" s="179"/>
      <c r="AU77" s="179"/>
      <c r="AV77" s="330"/>
      <c r="BK77" s="39"/>
      <c r="BL77" s="39"/>
      <c r="BM77" s="39"/>
      <c r="BN77" s="65"/>
      <c r="BO77" s="39"/>
      <c r="BP77" s="39"/>
      <c r="BQ77" s="39"/>
      <c r="BR77" s="39"/>
      <c r="BS77" s="39"/>
      <c r="BT77" s="39"/>
      <c r="BU77" s="39"/>
      <c r="BV77" s="39"/>
      <c r="BW77" s="39"/>
      <c r="BX77" s="39"/>
      <c r="BY77" s="39"/>
      <c r="BZ77" s="39"/>
      <c r="CA77" s="39"/>
      <c r="CB77" s="39"/>
    </row>
    <row r="78" spans="4:80" s="87" customFormat="1" ht="48.95" customHeight="1" x14ac:dyDescent="0.25">
      <c r="D78" s="359"/>
      <c r="E78" s="360"/>
      <c r="F78" s="361"/>
      <c r="G78" s="358"/>
      <c r="H78" s="358"/>
      <c r="L78" s="328"/>
      <c r="M78" s="328"/>
      <c r="O78" s="328"/>
      <c r="P78" s="328"/>
      <c r="Q78" s="328"/>
      <c r="AH78" s="328"/>
      <c r="AI78" s="162"/>
      <c r="AQ78" s="195"/>
      <c r="AR78" s="195"/>
      <c r="AS78" s="600"/>
      <c r="AT78" s="179"/>
      <c r="AU78" s="179"/>
      <c r="AV78" s="330"/>
      <c r="BK78" s="39"/>
      <c r="BL78" s="39"/>
      <c r="BM78" s="39"/>
      <c r="BN78" s="65"/>
      <c r="BO78" s="39"/>
      <c r="BP78" s="39"/>
      <c r="BQ78" s="39"/>
      <c r="BR78" s="39"/>
      <c r="BS78" s="39"/>
      <c r="BT78" s="39"/>
      <c r="BU78" s="39"/>
      <c r="BV78" s="39"/>
      <c r="BW78" s="39"/>
      <c r="BX78" s="39"/>
      <c r="BY78" s="39"/>
      <c r="BZ78" s="39"/>
      <c r="CA78" s="39"/>
      <c r="CB78" s="39"/>
    </row>
    <row r="79" spans="4:80" s="87" customFormat="1" ht="48.95" customHeight="1" x14ac:dyDescent="0.25">
      <c r="D79" s="359"/>
      <c r="E79" s="360"/>
      <c r="F79" s="361"/>
      <c r="L79" s="328"/>
      <c r="M79" s="328"/>
      <c r="O79" s="328"/>
      <c r="P79" s="328"/>
      <c r="Q79" s="328"/>
      <c r="AH79" s="328"/>
      <c r="AI79" s="162"/>
      <c r="AQ79" s="195"/>
      <c r="AR79" s="195"/>
      <c r="AS79" s="600"/>
      <c r="AT79" s="179"/>
      <c r="AU79" s="179"/>
      <c r="AV79" s="330"/>
      <c r="BK79" s="39"/>
      <c r="BL79" s="39"/>
      <c r="BM79" s="39"/>
      <c r="BN79" s="65"/>
      <c r="BO79" s="39"/>
      <c r="BP79" s="39"/>
      <c r="BQ79" s="39"/>
      <c r="BR79" s="39"/>
      <c r="BS79" s="39"/>
      <c r="BT79" s="39"/>
      <c r="BU79" s="39"/>
      <c r="BV79" s="39"/>
      <c r="BW79" s="39"/>
      <c r="BX79" s="39"/>
      <c r="BY79" s="39"/>
      <c r="BZ79" s="39"/>
      <c r="CA79" s="39"/>
      <c r="CB79" s="39"/>
    </row>
    <row r="80" spans="4:80" s="87" customFormat="1" ht="48.95" customHeight="1" x14ac:dyDescent="0.25">
      <c r="D80" s="359"/>
      <c r="E80" s="360"/>
      <c r="F80" s="361"/>
      <c r="L80" s="328"/>
      <c r="M80" s="328"/>
      <c r="O80" s="328"/>
      <c r="P80" s="328"/>
      <c r="Q80" s="328"/>
      <c r="AH80" s="328"/>
      <c r="AI80" s="162"/>
      <c r="AQ80" s="195"/>
      <c r="AR80" s="195"/>
      <c r="AS80" s="600"/>
      <c r="AT80" s="179"/>
      <c r="AU80" s="179"/>
      <c r="AV80" s="330"/>
      <c r="BK80" s="39"/>
      <c r="BL80" s="39"/>
      <c r="BM80" s="39"/>
      <c r="BN80" s="65"/>
      <c r="BO80" s="39"/>
      <c r="BP80" s="39"/>
      <c r="BQ80" s="39"/>
      <c r="BR80" s="39"/>
      <c r="BS80" s="39"/>
      <c r="BT80" s="39"/>
      <c r="BU80" s="39"/>
      <c r="BV80" s="39"/>
      <c r="BW80" s="39"/>
      <c r="BX80" s="39"/>
      <c r="BY80" s="39"/>
      <c r="BZ80" s="39"/>
      <c r="CA80" s="39"/>
      <c r="CB80" s="39"/>
    </row>
    <row r="81" spans="4:80" s="87" customFormat="1" ht="48.95" customHeight="1" x14ac:dyDescent="0.25">
      <c r="D81" s="362"/>
      <c r="E81" s="360"/>
      <c r="F81" s="361"/>
      <c r="L81" s="328"/>
      <c r="M81" s="328"/>
      <c r="O81" s="328"/>
      <c r="P81" s="328"/>
      <c r="Q81" s="328"/>
      <c r="AH81" s="328"/>
      <c r="AI81" s="162"/>
      <c r="AQ81" s="195"/>
      <c r="AR81" s="195"/>
      <c r="AS81" s="600"/>
      <c r="AT81" s="179"/>
      <c r="AU81" s="179"/>
      <c r="AV81" s="330"/>
      <c r="BK81" s="39"/>
      <c r="BL81" s="39"/>
      <c r="BM81" s="39"/>
      <c r="BN81" s="65"/>
      <c r="BO81" s="39"/>
      <c r="BP81" s="39"/>
      <c r="BQ81" s="39"/>
      <c r="BR81" s="39"/>
      <c r="BS81" s="39"/>
      <c r="BT81" s="39"/>
      <c r="BU81" s="39"/>
      <c r="BV81" s="39"/>
      <c r="BW81" s="39"/>
      <c r="BX81" s="39"/>
      <c r="BY81" s="39"/>
      <c r="BZ81" s="39"/>
      <c r="CA81" s="39"/>
      <c r="CB81" s="39"/>
    </row>
    <row r="82" spans="4:80" s="87" customFormat="1" x14ac:dyDescent="0.25">
      <c r="AH82" s="328"/>
      <c r="AI82" s="162"/>
      <c r="AQ82" s="195"/>
      <c r="AR82" s="195"/>
      <c r="AS82" s="600"/>
      <c r="AT82" s="179"/>
      <c r="AU82" s="179"/>
      <c r="AV82" s="330"/>
      <c r="BK82" s="39"/>
      <c r="BL82" s="39"/>
      <c r="BM82" s="39"/>
      <c r="BN82" s="65"/>
      <c r="BO82" s="39"/>
      <c r="BP82" s="39"/>
      <c r="BQ82" s="39"/>
      <c r="BR82" s="39"/>
      <c r="BS82" s="39"/>
      <c r="BT82" s="39"/>
      <c r="BU82" s="39"/>
      <c r="BV82" s="39"/>
      <c r="BW82" s="39"/>
      <c r="BX82" s="39"/>
      <c r="BY82" s="39"/>
      <c r="BZ82" s="39"/>
      <c r="CA82" s="39"/>
      <c r="CB82" s="39"/>
    </row>
    <row r="83" spans="4:80" s="87" customFormat="1" x14ac:dyDescent="0.25">
      <c r="AH83" s="328"/>
      <c r="AI83" s="162"/>
      <c r="AQ83" s="195"/>
      <c r="AR83" s="195"/>
      <c r="AS83" s="600"/>
      <c r="AT83" s="179"/>
      <c r="AU83" s="179"/>
      <c r="AV83" s="330"/>
      <c r="BK83" s="39"/>
      <c r="BL83" s="39"/>
      <c r="BM83" s="39"/>
      <c r="BN83" s="65"/>
      <c r="BO83" s="39"/>
      <c r="BP83" s="39"/>
      <c r="BQ83" s="39"/>
      <c r="BR83" s="39"/>
      <c r="BS83" s="39"/>
      <c r="BT83" s="39"/>
      <c r="BU83" s="39"/>
      <c r="BV83" s="39"/>
      <c r="BW83" s="39"/>
      <c r="BX83" s="39"/>
      <c r="BY83" s="39"/>
      <c r="BZ83" s="39"/>
      <c r="CA83" s="39"/>
      <c r="CB83" s="39"/>
    </row>
  </sheetData>
  <sheetProtection algorithmName="SHA-512" hashValue="okNugsLLVtdKAtQiDYwroAyn98zoIY521BogwrcOs4Oile3k5caXH4r2jdlmzFeO+kisGwCeizrysS1gbCS92Q==" saltValue="IsBkosZDb0xTEf2EJpyVfQ==" spinCount="100000" sheet="1" objects="1" scenarios="1"/>
  <mergeCells count="108">
    <mergeCell ref="BP7:BS7"/>
    <mergeCell ref="BZ7:CA8"/>
    <mergeCell ref="H8:M8"/>
    <mergeCell ref="O8:Q8"/>
    <mergeCell ref="AC8:AH8"/>
    <mergeCell ref="AJ8:AM8"/>
    <mergeCell ref="AW8:BA8"/>
    <mergeCell ref="BC8:BF8"/>
    <mergeCell ref="H7:L7"/>
    <mergeCell ref="S7:T8"/>
    <mergeCell ref="AC7:AH7"/>
    <mergeCell ref="AJ7:AM7"/>
    <mergeCell ref="AO7:AP8"/>
    <mergeCell ref="BP8:BT8"/>
    <mergeCell ref="BV8:BX8"/>
    <mergeCell ref="A10:A11"/>
    <mergeCell ref="R10:S10"/>
    <mergeCell ref="W10:X10"/>
    <mergeCell ref="AS10:AT10"/>
    <mergeCell ref="BL10:BM10"/>
    <mergeCell ref="R11:S11"/>
    <mergeCell ref="W11:X11"/>
    <mergeCell ref="Z11:AA11"/>
    <mergeCell ref="A6:A9"/>
    <mergeCell ref="AS11:AT11"/>
    <mergeCell ref="BL11:BM11"/>
    <mergeCell ref="AW7:AZ7"/>
    <mergeCell ref="BH7:BI8"/>
    <mergeCell ref="A12:A13"/>
    <mergeCell ref="C12:C16"/>
    <mergeCell ref="R12:S12"/>
    <mergeCell ref="V12:V16"/>
    <mergeCell ref="W12:X12"/>
    <mergeCell ref="Z12:AA12"/>
    <mergeCell ref="AR12:AR16"/>
    <mergeCell ref="AS12:AT12"/>
    <mergeCell ref="R15:S15"/>
    <mergeCell ref="AS14:AT14"/>
    <mergeCell ref="BL14:BM14"/>
    <mergeCell ref="R16:S16"/>
    <mergeCell ref="W16:X16"/>
    <mergeCell ref="Z16:AA16"/>
    <mergeCell ref="AS16:AT16"/>
    <mergeCell ref="BL16:BM16"/>
    <mergeCell ref="BK12:BK16"/>
    <mergeCell ref="BL12:BM12"/>
    <mergeCell ref="R13:S13"/>
    <mergeCell ref="W13:X13"/>
    <mergeCell ref="Z13:AA13"/>
    <mergeCell ref="AS13:AT13"/>
    <mergeCell ref="BL13:BM13"/>
    <mergeCell ref="R14:S14"/>
    <mergeCell ref="W14:X14"/>
    <mergeCell ref="Z14:AA14"/>
    <mergeCell ref="AS17:AT17"/>
    <mergeCell ref="BK17:BK18"/>
    <mergeCell ref="BL17:BM17"/>
    <mergeCell ref="R18:S18"/>
    <mergeCell ref="W18:X18"/>
    <mergeCell ref="Z18:AA18"/>
    <mergeCell ref="AS18:AT18"/>
    <mergeCell ref="BL18:BM18"/>
    <mergeCell ref="C17:C18"/>
    <mergeCell ref="R17:S17"/>
    <mergeCell ref="V17:V18"/>
    <mergeCell ref="W17:X17"/>
    <mergeCell ref="Z17:AA17"/>
    <mergeCell ref="AR17:AR18"/>
    <mergeCell ref="R21:S21"/>
    <mergeCell ref="W21:X21"/>
    <mergeCell ref="Z21:AA21"/>
    <mergeCell ref="AS21:AT21"/>
    <mergeCell ref="D24:E24"/>
    <mergeCell ref="K24:L24"/>
    <mergeCell ref="T24:W24"/>
    <mergeCell ref="AG24:AH24"/>
    <mergeCell ref="R19:S19"/>
    <mergeCell ref="W19:X19"/>
    <mergeCell ref="Z19:AA19"/>
    <mergeCell ref="AS19:AT19"/>
    <mergeCell ref="R20:S20"/>
    <mergeCell ref="W20:X20"/>
    <mergeCell ref="Z20:AA20"/>
    <mergeCell ref="AS20:AT20"/>
    <mergeCell ref="H55:M55"/>
    <mergeCell ref="O55:Q55"/>
    <mergeCell ref="W15:X15"/>
    <mergeCell ref="Z15:AA15"/>
    <mergeCell ref="AS15:AT15"/>
    <mergeCell ref="D29:E29"/>
    <mergeCell ref="T29:U29"/>
    <mergeCell ref="AA29:AB29"/>
    <mergeCell ref="D54:F54"/>
    <mergeCell ref="H54:L54"/>
    <mergeCell ref="S54:T54"/>
    <mergeCell ref="D27:E27"/>
    <mergeCell ref="T27:U27"/>
    <mergeCell ref="AA27:AB27"/>
    <mergeCell ref="D28:E28"/>
    <mergeCell ref="T28:U28"/>
    <mergeCell ref="AA28:AB28"/>
    <mergeCell ref="D25:F25"/>
    <mergeCell ref="O25:P25"/>
    <mergeCell ref="T25:U25"/>
    <mergeCell ref="Z25:AB25"/>
    <mergeCell ref="D26:E26"/>
    <mergeCell ref="T26:U26"/>
    <mergeCell ref="AA26:AB26"/>
  </mergeCells>
  <conditionalFormatting sqref="D12:D18">
    <cfRule type="cellIs" dxfId="300" priority="25" operator="equal">
      <formula>0</formula>
    </cfRule>
  </conditionalFormatting>
  <conditionalFormatting sqref="E12:F18">
    <cfRule type="cellIs" dxfId="299" priority="26" operator="equal">
      <formula>"N/A"</formula>
    </cfRule>
  </conditionalFormatting>
  <conditionalFormatting sqref="H12:L18">
    <cfRule type="cellIs" dxfId="298" priority="24" operator="equal">
      <formula>"N/A"</formula>
    </cfRule>
  </conditionalFormatting>
  <conditionalFormatting sqref="M12:M18">
    <cfRule type="cellIs" dxfId="297" priority="71" operator="equal">
      <formula>"Alto"</formula>
    </cfRule>
    <cfRule type="cellIs" dxfId="296" priority="70" operator="equal">
      <formula>"Medio"</formula>
    </cfRule>
    <cfRule type="cellIs" dxfId="295" priority="69" operator="equal">
      <formula>"Medio"</formula>
    </cfRule>
    <cfRule type="cellIs" dxfId="294" priority="56" operator="equal">
      <formula>"N/A"</formula>
    </cfRule>
    <cfRule type="cellIs" dxfId="293" priority="72" operator="equal">
      <formula>"Bajo"</formula>
    </cfRule>
  </conditionalFormatting>
  <conditionalFormatting sqref="O12:Q18">
    <cfRule type="cellIs" dxfId="292" priority="12" operator="equal">
      <formula>"N/A"</formula>
    </cfRule>
  </conditionalFormatting>
  <conditionalFormatting sqref="W12:AA18">
    <cfRule type="cellIs" dxfId="291" priority="68" operator="equal">
      <formula>0</formula>
    </cfRule>
  </conditionalFormatting>
  <conditionalFormatting sqref="Y12:Y18">
    <cfRule type="cellIs" dxfId="290" priority="75" operator="equal">
      <formula>"N/A"</formula>
    </cfRule>
  </conditionalFormatting>
  <conditionalFormatting sqref="Z12:AA18">
    <cfRule type="cellIs" dxfId="289" priority="27" operator="equal">
      <formula>"N/A"</formula>
    </cfRule>
  </conditionalFormatting>
  <conditionalFormatting sqref="AE16:AE18">
    <cfRule type="cellIs" dxfId="288" priority="6" operator="equal">
      <formula>"N/A"</formula>
    </cfRule>
  </conditionalFormatting>
  <conditionalFormatting sqref="AF17:AF18">
    <cfRule type="cellIs" dxfId="287" priority="8" operator="equal">
      <formula>"N/A"</formula>
    </cfRule>
  </conditionalFormatting>
  <conditionalFormatting sqref="AG12:AG18">
    <cfRule type="cellIs" dxfId="286" priority="23" operator="equal">
      <formula>"N/A"</formula>
    </cfRule>
  </conditionalFormatting>
  <conditionalFormatting sqref="AH12:AI18">
    <cfRule type="cellIs" dxfId="285" priority="66" operator="equal">
      <formula>"Bajo"</formula>
    </cfRule>
    <cfRule type="cellIs" dxfId="284" priority="65" operator="equal">
      <formula>"Alto"</formula>
    </cfRule>
    <cfRule type="cellIs" dxfId="283" priority="64" operator="equal">
      <formula>"Medio"</formula>
    </cfRule>
    <cfRule type="cellIs" dxfId="282" priority="63" operator="equal">
      <formula>"Medio"</formula>
    </cfRule>
    <cfRule type="cellIs" dxfId="281" priority="55" operator="equal">
      <formula>"N/A"</formula>
    </cfRule>
  </conditionalFormatting>
  <conditionalFormatting sqref="AM14:AM15">
    <cfRule type="cellIs" dxfId="280" priority="10" operator="equal">
      <formula>"N/A"</formula>
    </cfRule>
  </conditionalFormatting>
  <conditionalFormatting sqref="AS12:AS18 R12:R18 T12:T18 AO12:AQ18">
    <cfRule type="cellIs" dxfId="279" priority="78" operator="equal">
      <formula>"Bajo"</formula>
    </cfRule>
    <cfRule type="cellIs" dxfId="278" priority="74" operator="equal">
      <formula>"N/A"</formula>
    </cfRule>
    <cfRule type="cellIs" dxfId="277" priority="77" operator="equal">
      <formula>"Alto"</formula>
    </cfRule>
  </conditionalFormatting>
  <conditionalFormatting sqref="AS12:AS18 T12:T18 AP12:AQ18">
    <cfRule type="cellIs" dxfId="276" priority="76" operator="equal">
      <formula>"Medio"</formula>
    </cfRule>
  </conditionalFormatting>
  <conditionalFormatting sqref="AS12:AV18">
    <cfRule type="cellIs" dxfId="275" priority="57" operator="equal">
      <formula>0</formula>
    </cfRule>
  </conditionalFormatting>
  <conditionalFormatting sqref="AU12:AU18">
    <cfRule type="cellIs" dxfId="274" priority="73" operator="equal">
      <formula>"N/A"</formula>
    </cfRule>
  </conditionalFormatting>
  <conditionalFormatting sqref="AV12:AV18">
    <cfRule type="cellIs" dxfId="273" priority="28" operator="equal">
      <formula>"N/A"</formula>
    </cfRule>
  </conditionalFormatting>
  <conditionalFormatting sqref="AY14:AY16">
    <cfRule type="cellIs" dxfId="272" priority="3" operator="equal">
      <formula>"N/A"</formula>
    </cfRule>
  </conditionalFormatting>
  <conditionalFormatting sqref="AZ12:AZ18">
    <cfRule type="cellIs" dxfId="271" priority="22" operator="equal">
      <formula>"N/A"</formula>
    </cfRule>
  </conditionalFormatting>
  <conditionalFormatting sqref="BA12:BA18">
    <cfRule type="cellIs" dxfId="270" priority="54" operator="equal">
      <formula>"N/A"</formula>
    </cfRule>
    <cfRule type="cellIs" dxfId="269" priority="58" operator="equal">
      <formula>"Medio"</formula>
    </cfRule>
    <cfRule type="cellIs" dxfId="268" priority="59" operator="equal">
      <formula>"Medio"</formula>
    </cfRule>
    <cfRule type="cellIs" dxfId="267" priority="60" operator="equal">
      <formula>"Alto"</formula>
    </cfRule>
    <cfRule type="cellIs" dxfId="266" priority="61" operator="equal">
      <formula>"Bajo"</formula>
    </cfRule>
  </conditionalFormatting>
  <conditionalFormatting sqref="BC12:BF18">
    <cfRule type="cellIs" dxfId="265" priority="1" operator="equal">
      <formula>"N/A"</formula>
    </cfRule>
  </conditionalFormatting>
  <conditionalFormatting sqref="BH12:BI18">
    <cfRule type="cellIs" dxfId="264" priority="21" operator="equal">
      <formula>"Bajo"</formula>
    </cfRule>
    <cfRule type="cellIs" dxfId="263" priority="20" operator="equal">
      <formula>"Alto"</formula>
    </cfRule>
    <cfRule type="cellIs" dxfId="262" priority="19" operator="equal">
      <formula>"Medio"</formula>
    </cfRule>
  </conditionalFormatting>
  <conditionalFormatting sqref="BI12:BI18">
    <cfRule type="cellIs" dxfId="261" priority="50" operator="equal">
      <formula>"N/A"</formula>
    </cfRule>
    <cfRule type="cellIs" dxfId="260" priority="62" operator="equal">
      <formula>"Medio"</formula>
    </cfRule>
  </conditionalFormatting>
  <dataValidations count="3">
    <dataValidation type="list" allowBlank="1" showInputMessage="1" showErrorMessage="1" sqref="BV12:BX12 I12:I18 K16 J19:J20 AM16:AM21 BC13:BC21 BD14:BE21 BD13:BF13 BC12:BF12 AE19:AE21 AX21:AY21 H27:I29 AC27:AE29 Q29:S29 K19:K21 BQ12:BR18 BV13:BV18 BW14:BX18 BX13 J12:K15 O12:P21 AJ12:AL21 AM12:AM13 AD12:AD21 AX12:AX19 AY12:AY13 AY17:AY19 AE12:AF15 AF16 BF16:BF18 Q12:Q13 Q16:Q19" xr:uid="{CFE4FD9E-8E44-4C80-B3CB-B73B62240680}">
      <formula1>"0,1,2,3"</formula1>
    </dataValidation>
    <dataValidation type="list" allowBlank="1" showInputMessage="1" showErrorMessage="1" sqref="H12:H21 AC12:AC21 BP12:BP18 AW12:AW21 AX20:AY20 J27:J29 AF27:AF29 AF19:AF21" xr:uid="{29A623CB-EA00-479B-8E31-1824D48337CD}">
      <formula1>"0,3"</formula1>
    </dataValidation>
    <dataValidation type="list" allowBlank="1" showInputMessage="1" showErrorMessage="1" sqref="E59:E77 E12:E21 E30:E45" xr:uid="{6D78EB6C-8A2F-4D25-A035-4D1BA82A804B}">
      <formula1>"N/A, Activo"</formula1>
    </dataValidation>
  </dataValidations>
  <pageMargins left="0.7" right="0.7" top="0.75" bottom="0.75" header="0.3" footer="0.3"/>
  <headerFooter>
    <oddHeader>&amp;C&amp;&amp;"Calibri"&amp;10&amp;K808080 Corporate Use&amp;K808080&amp;1#_x000D_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548BF-B5A3-4F80-A304-AC05FAF2117C}">
  <sheetPr codeName="Φύλλο2">
    <tabColor rgb="FF990033"/>
  </sheetPr>
  <dimension ref="A1:T60"/>
  <sheetViews>
    <sheetView zoomScale="70" zoomScaleNormal="70" workbookViewId="0"/>
  </sheetViews>
  <sheetFormatPr baseColWidth="10" defaultColWidth="9.140625" defaultRowHeight="15" x14ac:dyDescent="0.25"/>
  <cols>
    <col min="1" max="1" width="43" style="39" customWidth="1"/>
    <col min="2" max="2" width="6.5703125" style="39" customWidth="1"/>
    <col min="3" max="3" width="40.85546875" style="167" customWidth="1"/>
    <col min="4" max="4" width="32.42578125" style="167" customWidth="1"/>
    <col min="5" max="5" width="25.7109375" style="39" customWidth="1"/>
    <col min="6" max="6" width="22.5703125" style="39" customWidth="1"/>
    <col min="7" max="7" width="27.28515625" style="39" customWidth="1"/>
    <col min="8" max="8" width="2.140625" style="39" customWidth="1"/>
    <col min="9" max="9" width="29.85546875" style="39" customWidth="1"/>
    <col min="10" max="10" width="26.85546875" style="39" customWidth="1"/>
    <col min="11" max="11" width="20.5703125" style="39" customWidth="1"/>
    <col min="12" max="12" width="24.85546875" style="39" customWidth="1"/>
    <col min="13" max="13" width="2.140625" style="39" customWidth="1"/>
    <col min="14" max="14" width="25.5703125" style="39" customWidth="1"/>
    <col min="15" max="15" width="28" style="39" customWidth="1"/>
    <col min="16" max="16" width="22.7109375" style="39" customWidth="1"/>
    <col min="17" max="17" width="31.5703125" style="39" customWidth="1"/>
    <col min="18" max="19" width="19.5703125" style="39" customWidth="1"/>
    <col min="20" max="16384" width="9.140625" style="39"/>
  </cols>
  <sheetData>
    <row r="1" spans="1:17" ht="30" customHeight="1" x14ac:dyDescent="0.25"/>
    <row r="2" spans="1:17" ht="27" customHeight="1" x14ac:dyDescent="0.3">
      <c r="A2" s="43"/>
      <c r="B2" s="43"/>
      <c r="C2" s="99" t="s">
        <v>318</v>
      </c>
      <c r="D2" s="309"/>
      <c r="E2" s="309"/>
      <c r="F2" s="309"/>
      <c r="G2" s="309"/>
    </row>
    <row r="3" spans="1:17" ht="41.45" customHeight="1" thickBot="1" x14ac:dyDescent="0.5">
      <c r="A3" s="43"/>
      <c r="B3" s="43"/>
      <c r="C3" s="388" t="s">
        <v>204</v>
      </c>
      <c r="D3" s="389"/>
      <c r="E3" s="46"/>
      <c r="F3" s="46"/>
      <c r="G3" s="46"/>
      <c r="H3" s="46"/>
      <c r="I3" s="46"/>
      <c r="J3" s="46"/>
      <c r="K3" s="46"/>
      <c r="L3" s="46"/>
      <c r="M3" s="46"/>
      <c r="N3" s="46"/>
      <c r="O3" s="46"/>
      <c r="P3" s="46"/>
      <c r="Q3" s="46"/>
    </row>
    <row r="4" spans="1:17" ht="22.5" customHeight="1" x14ac:dyDescent="0.3">
      <c r="A4" s="43"/>
      <c r="B4" s="43"/>
      <c r="C4" s="385"/>
      <c r="D4" s="385"/>
      <c r="E4" s="385"/>
      <c r="F4" s="384"/>
    </row>
    <row r="5" spans="1:17" s="87" customFormat="1" ht="27.75" customHeight="1" x14ac:dyDescent="0.3">
      <c r="A5" s="43"/>
      <c r="B5" s="386"/>
      <c r="C5" s="386"/>
      <c r="D5" s="386"/>
      <c r="E5" s="386"/>
      <c r="F5" s="386"/>
      <c r="G5" s="386"/>
      <c r="H5" s="386"/>
      <c r="I5" s="386"/>
      <c r="J5" s="386"/>
      <c r="K5" s="386"/>
      <c r="L5" s="386"/>
      <c r="M5" s="386"/>
      <c r="N5" s="386"/>
      <c r="O5" s="386"/>
      <c r="P5" s="386"/>
      <c r="Q5" s="386"/>
    </row>
    <row r="6" spans="1:17" s="87" customFormat="1" ht="27.75" customHeight="1" x14ac:dyDescent="0.3">
      <c r="A6" s="43"/>
      <c r="B6" s="39"/>
      <c r="C6" s="39"/>
      <c r="D6" s="1129" t="s">
        <v>373</v>
      </c>
      <c r="E6" s="1129"/>
      <c r="F6" s="1129"/>
      <c r="G6" s="1129"/>
      <c r="H6" s="1129"/>
      <c r="I6" s="1129"/>
      <c r="J6" s="1129"/>
      <c r="K6" s="1129"/>
      <c r="L6" s="1129"/>
      <c r="M6" s="1129"/>
      <c r="N6" s="1129"/>
      <c r="O6" s="1129"/>
      <c r="P6" s="1129"/>
      <c r="Q6" s="1129"/>
    </row>
    <row r="7" spans="1:17" s="964" customFormat="1" ht="21" customHeight="1" thickBot="1" x14ac:dyDescent="0.35">
      <c r="A7" s="977"/>
      <c r="B7" s="978"/>
      <c r="C7" s="978"/>
      <c r="D7" s="979"/>
      <c r="E7" s="966"/>
      <c r="F7" s="971"/>
      <c r="G7" s="980"/>
      <c r="H7" s="966"/>
      <c r="I7" s="966"/>
      <c r="J7" s="981"/>
      <c r="K7" s="971"/>
      <c r="L7" s="966"/>
      <c r="M7" s="966"/>
      <c r="N7" s="966"/>
      <c r="O7" s="966"/>
      <c r="P7" s="971"/>
      <c r="Q7" s="966"/>
    </row>
    <row r="8" spans="1:17" ht="30.75" customHeight="1" x14ac:dyDescent="0.25">
      <c r="A8" s="1104"/>
      <c r="B8" s="387"/>
      <c r="C8" s="922"/>
      <c r="D8" s="1132" t="s">
        <v>374</v>
      </c>
      <c r="E8" s="1132"/>
      <c r="F8" s="1132"/>
      <c r="G8" s="1132"/>
      <c r="I8" s="1132" t="s">
        <v>375</v>
      </c>
      <c r="J8" s="1132"/>
      <c r="K8" s="1132"/>
      <c r="L8" s="1132"/>
      <c r="N8" s="1132" t="s">
        <v>376</v>
      </c>
      <c r="O8" s="1132"/>
      <c r="P8" s="1132"/>
      <c r="Q8" s="1132"/>
    </row>
    <row r="9" spans="1:17" ht="23.25" customHeight="1" x14ac:dyDescent="0.3">
      <c r="A9" s="1104"/>
      <c r="B9" s="43"/>
      <c r="C9" s="923" t="s">
        <v>210</v>
      </c>
      <c r="D9" s="376" t="s">
        <v>211</v>
      </c>
      <c r="E9" s="377" t="s">
        <v>212</v>
      </c>
      <c r="F9" s="377" t="s">
        <v>213</v>
      </c>
      <c r="G9" s="378" t="s">
        <v>214</v>
      </c>
      <c r="I9" s="374" t="s">
        <v>211</v>
      </c>
      <c r="J9" s="374" t="s">
        <v>212</v>
      </c>
      <c r="K9" s="374" t="s">
        <v>213</v>
      </c>
      <c r="L9" s="374" t="s">
        <v>214</v>
      </c>
      <c r="N9" s="374" t="s">
        <v>211</v>
      </c>
      <c r="O9" s="374" t="s">
        <v>212</v>
      </c>
      <c r="P9" s="374" t="s">
        <v>213</v>
      </c>
      <c r="Q9" s="374" t="s">
        <v>214</v>
      </c>
    </row>
    <row r="10" spans="1:17" ht="23.25" customHeight="1" x14ac:dyDescent="0.3">
      <c r="A10" s="51"/>
      <c r="B10" s="43"/>
      <c r="C10" s="1138" t="s">
        <v>377</v>
      </c>
      <c r="D10" s="376" t="s">
        <v>216</v>
      </c>
      <c r="E10" s="377" t="s">
        <v>216</v>
      </c>
      <c r="F10" s="377" t="s">
        <v>217</v>
      </c>
      <c r="G10" s="378" t="s">
        <v>193</v>
      </c>
      <c r="I10" s="374" t="s">
        <v>216</v>
      </c>
      <c r="J10" s="374" t="s">
        <v>216</v>
      </c>
      <c r="K10" s="374" t="s">
        <v>217</v>
      </c>
      <c r="L10" s="374" t="s">
        <v>193</v>
      </c>
      <c r="N10" s="374" t="s">
        <v>216</v>
      </c>
      <c r="O10" s="374" t="s">
        <v>216</v>
      </c>
      <c r="P10" s="374" t="s">
        <v>217</v>
      </c>
      <c r="Q10" s="374" t="s">
        <v>193</v>
      </c>
    </row>
    <row r="11" spans="1:17" ht="47.25" customHeight="1" x14ac:dyDescent="0.3">
      <c r="A11" s="171"/>
      <c r="B11" s="49"/>
      <c r="C11" s="1139"/>
      <c r="D11" s="375" t="s">
        <v>218</v>
      </c>
      <c r="E11" s="375" t="s">
        <v>219</v>
      </c>
      <c r="F11" s="1135" t="s">
        <v>220</v>
      </c>
      <c r="G11" s="1135"/>
      <c r="I11" s="375" t="s">
        <v>218</v>
      </c>
      <c r="J11" s="375" t="s">
        <v>219</v>
      </c>
      <c r="K11" s="1135" t="s">
        <v>220</v>
      </c>
      <c r="L11" s="1135"/>
      <c r="N11" s="375" t="s">
        <v>218</v>
      </c>
      <c r="O11" s="375" t="s">
        <v>219</v>
      </c>
      <c r="P11" s="1135" t="s">
        <v>220</v>
      </c>
      <c r="Q11" s="1135"/>
    </row>
    <row r="12" spans="1:17" ht="54.95" customHeight="1" x14ac:dyDescent="0.25">
      <c r="A12" s="171"/>
      <c r="B12" s="1133" t="s">
        <v>200</v>
      </c>
      <c r="C12" s="709" t="str" cm="1">
        <f t="array" ref="C12:C16">_xlfn._xlws.FILTER('Temperature-Step 2'!D12:D16,'Temperature-Step 2'!E12:E16="Activo")</f>
        <v>Redes de alcantarillado y estaciones de bombeo</v>
      </c>
      <c r="D12" s="636" t="e" cm="1">
        <f t="array" ref="D12:D16">_xlfn._xlws.FILTER('Temperature-Step 2'!R12:R16,'Temperature-Step 2'!E12:E16="Activo")</f>
        <v>#DIV/0!</v>
      </c>
      <c r="E12" s="637" t="e">
        <f>MAX('Temperature-Step 1'!$O$13:$Q$13,'Temperature-Step 1'!$O$47:$Q$47)</f>
        <v>#DIV/0!</v>
      </c>
      <c r="F12" s="634" t="e">
        <f>IF(C12=0,"N/A",IF(D12="N/A", "N/A", D12*E12))</f>
        <v>#DIV/0!</v>
      </c>
      <c r="G12" s="638" t="e">
        <f t="shared" ref="G12:G18" si="0">IF(F12="N/A","N/A",IF(F12&lt;3,"Bajo",IF(F12&gt;=6,"Alto","Medio")))</f>
        <v>#DIV/0!</v>
      </c>
      <c r="I12" s="636" t="e" cm="1">
        <f t="array" ref="I12:I16">_xlfn._xlws.FILTER('Temperature-Step 2'!AO12:AO16,'Temperature-Step 2'!Y12:Y16="Activo")</f>
        <v>#DIV/0!</v>
      </c>
      <c r="J12" s="644">
        <f>MAX('Temperature-Step 1'!$O$30:$Q$30,'Temperature-Step 1'!$O$55:$Q$55)</f>
        <v>0</v>
      </c>
      <c r="K12" s="634" t="e">
        <f>IF(C12=0,"N/A",IF(I12="N/A", "N/A", I12*J12))</f>
        <v>#DIV/0!</v>
      </c>
      <c r="L12" s="638" t="e">
        <f t="shared" ref="L12:L18" si="1">IF(K12="N/A","N/A",IF(K12&lt;3,"Bajo",IF(K12&gt;=6,"Alto","Medio")))</f>
        <v>#DIV/0!</v>
      </c>
      <c r="N12" s="643" t="str" cm="1">
        <f t="array" ref="N12:N16">_xlfn._xlws.FILTER('Temperature-Step 2'!BH12:BH16,'Temperature-Step 2'!AU12:AU16="Activo")</f>
        <v>N/A</v>
      </c>
      <c r="O12" s="944" t="e">
        <f>MAX('Temperature-Step 1'!$O$17:$Q$17,'Temperature-Step 1'!$O$51:$Q$51)</f>
        <v>#DIV/0!</v>
      </c>
      <c r="P12" s="634" t="str">
        <f>IF(C12=0,"N/A",IF(N12="N/A", "N/A", N12*O12))</f>
        <v>N/A</v>
      </c>
      <c r="Q12" s="945" t="str">
        <f t="shared" ref="Q12:Q18" si="2">IF(P12="N/A","N/A",IF(P12&lt;3,"Bajo",IF(P12&gt;=6,"Alto","Medio")))</f>
        <v>N/A</v>
      </c>
    </row>
    <row r="13" spans="1:17" ht="54.95" customHeight="1" x14ac:dyDescent="0.25">
      <c r="A13" s="171"/>
      <c r="B13" s="1133"/>
      <c r="C13" s="709" t="str">
        <v>Plantas y procesos de tratamiento de aguas residuales</v>
      </c>
      <c r="D13" s="639" t="e">
        <v>#DIV/0!</v>
      </c>
      <c r="E13" s="637" t="e">
        <f>MAX('Temperature-Step 1'!$O$13:$Q$13,'Temperature-Step 1'!$O$47:$Q$47)</f>
        <v>#DIV/0!</v>
      </c>
      <c r="F13" s="634" t="e">
        <f t="shared" ref="F13:F18" si="3">IF(C13=0,"N/A",IF(D13="N/A", "N/A", D13*E13))</f>
        <v>#DIV/0!</v>
      </c>
      <c r="G13" s="638" t="e">
        <f t="shared" si="0"/>
        <v>#DIV/0!</v>
      </c>
      <c r="I13" s="645" t="e">
        <v>#DIV/0!</v>
      </c>
      <c r="J13" s="644">
        <f>MAX('Temperature-Step 1'!$O$30:$Q$30,'Temperature-Step 1'!$O$55:$Q$55)</f>
        <v>0</v>
      </c>
      <c r="K13" s="634" t="e">
        <f t="shared" ref="K13:K18" si="4">IF(C13=0,"N/A",IF(I13="N/A", "N/A", I13*J13))</f>
        <v>#DIV/0!</v>
      </c>
      <c r="L13" s="638" t="e">
        <f t="shared" si="1"/>
        <v>#DIV/0!</v>
      </c>
      <c r="N13" s="645" t="e">
        <v>#DIV/0!</v>
      </c>
      <c r="O13" s="944" t="e">
        <f>MAX('Temperature-Step 1'!$O$17:$Q$17,'Temperature-Step 1'!$O$51:$Q$51)</f>
        <v>#DIV/0!</v>
      </c>
      <c r="P13" s="634" t="e">
        <f t="shared" ref="P13:P18" si="5">IF(C13=0,"N/A",IF(N13="N/A", "N/A", N13*O13))</f>
        <v>#DIV/0!</v>
      </c>
      <c r="Q13" s="945" t="e">
        <f t="shared" si="2"/>
        <v>#DIV/0!</v>
      </c>
    </row>
    <row r="14" spans="1:17" ht="54.95" customHeight="1" x14ac:dyDescent="0.25">
      <c r="A14" s="171"/>
      <c r="B14" s="1133"/>
      <c r="C14" s="709" t="str">
        <v>Cuenca fluvial receptora</v>
      </c>
      <c r="D14" s="640" t="e">
        <v>#DIV/0!</v>
      </c>
      <c r="E14" s="637" t="e">
        <f>MAX('Temperature-Step 1'!$O$13:$Q$13,'Temperature-Step 1'!$O$47:$Q$47)</f>
        <v>#DIV/0!</v>
      </c>
      <c r="F14" s="634" t="e">
        <f t="shared" si="3"/>
        <v>#DIV/0!</v>
      </c>
      <c r="G14" s="638" t="e">
        <f t="shared" si="0"/>
        <v>#DIV/0!</v>
      </c>
      <c r="I14" s="645" t="str">
        <v>N/A</v>
      </c>
      <c r="J14" s="644">
        <f>MAX('Temperature-Step 1'!$O$30:$Q$30,'Temperature-Step 1'!$O$55:$Q$55)</f>
        <v>0</v>
      </c>
      <c r="K14" s="634" t="str">
        <f t="shared" si="4"/>
        <v>N/A</v>
      </c>
      <c r="L14" s="638" t="str">
        <f t="shared" si="1"/>
        <v>N/A</v>
      </c>
      <c r="N14" s="645" t="str">
        <v>N/A</v>
      </c>
      <c r="O14" s="944" t="e">
        <f>MAX('Temperature-Step 1'!$O$17:$Q$17,'Temperature-Step 1'!$O$51:$Q$51)</f>
        <v>#DIV/0!</v>
      </c>
      <c r="P14" s="634" t="str">
        <f t="shared" si="5"/>
        <v>N/A</v>
      </c>
      <c r="Q14" s="945" t="str">
        <f t="shared" si="2"/>
        <v>N/A</v>
      </c>
    </row>
    <row r="15" spans="1:17" ht="54.95" customHeight="1" x14ac:dyDescent="0.25">
      <c r="A15" s="171"/>
      <c r="B15" s="1133"/>
      <c r="C15" s="709" t="str">
        <v>Reutilización del efluente tratado para riego/recarga de acuíferos</v>
      </c>
      <c r="D15" s="640" t="str">
        <v>N/A</v>
      </c>
      <c r="E15" s="637" t="e">
        <f>MAX('Temperature-Step 1'!$O$13:$Q$13,'Temperature-Step 1'!$O$47:$Q$47)</f>
        <v>#DIV/0!</v>
      </c>
      <c r="F15" s="634" t="str">
        <f t="shared" si="3"/>
        <v>N/A</v>
      </c>
      <c r="G15" s="638" t="str">
        <f t="shared" si="0"/>
        <v>N/A</v>
      </c>
      <c r="I15" s="645" t="str">
        <v>N/A</v>
      </c>
      <c r="J15" s="644">
        <f>MAX('Temperature-Step 1'!$O$30:$Q$30,'Temperature-Step 1'!$O$55:$Q$55)</f>
        <v>0</v>
      </c>
      <c r="K15" s="634" t="str">
        <f t="shared" si="4"/>
        <v>N/A</v>
      </c>
      <c r="L15" s="638" t="str">
        <f t="shared" si="1"/>
        <v>N/A</v>
      </c>
      <c r="N15" s="645" t="e">
        <v>#DIV/0!</v>
      </c>
      <c r="O15" s="944" t="e">
        <f>MAX('Temperature-Step 1'!$O$17:$Q$17,'Temperature-Step 1'!$O$51:$Q$51)</f>
        <v>#DIV/0!</v>
      </c>
      <c r="P15" s="634" t="e">
        <f t="shared" si="5"/>
        <v>#DIV/0!</v>
      </c>
      <c r="Q15" s="945" t="e">
        <f t="shared" si="2"/>
        <v>#DIV/0!</v>
      </c>
    </row>
    <row r="16" spans="1:17" ht="54.95" customHeight="1" x14ac:dyDescent="0.25">
      <c r="A16" s="171"/>
      <c r="B16" s="1133"/>
      <c r="C16" s="709" t="str">
        <v>Terrenos para esparcir lodos de depuradora</v>
      </c>
      <c r="D16" s="640" t="e">
        <v>#DIV/0!</v>
      </c>
      <c r="E16" s="637" t="e">
        <f>MAX('Temperature-Step 1'!$O$13:$Q$13,'Temperature-Step 1'!$O$47:$Q$47)</f>
        <v>#DIV/0!</v>
      </c>
      <c r="F16" s="634" t="e">
        <f>IF(C16=0,"N/A",IF(D16="N/A", "N/A", D16*E16))</f>
        <v>#DIV/0!</v>
      </c>
      <c r="G16" s="638" t="e">
        <f t="shared" si="0"/>
        <v>#DIV/0!</v>
      </c>
      <c r="I16" s="645" t="e">
        <v>#DIV/0!</v>
      </c>
      <c r="J16" s="644">
        <f>MAX('Temperature-Step 1'!$O$30:$Q$30,'Temperature-Step 1'!$O$55:$Q$55)</f>
        <v>0</v>
      </c>
      <c r="K16" s="634" t="e">
        <f t="shared" si="4"/>
        <v>#DIV/0!</v>
      </c>
      <c r="L16" s="638" t="e">
        <f t="shared" si="1"/>
        <v>#DIV/0!</v>
      </c>
      <c r="N16" s="645" t="e">
        <v>#DIV/0!</v>
      </c>
      <c r="O16" s="944" t="e">
        <f>MAX('Temperature-Step 1'!$O$17:$Q$17,'Temperature-Step 1'!$O$51:$Q$51)</f>
        <v>#DIV/0!</v>
      </c>
      <c r="P16" s="634" t="e">
        <f t="shared" si="5"/>
        <v>#DIV/0!</v>
      </c>
      <c r="Q16" s="945" t="e">
        <f t="shared" si="2"/>
        <v>#DIV/0!</v>
      </c>
    </row>
    <row r="17" spans="1:20" ht="80.25" customHeight="1" x14ac:dyDescent="0.25">
      <c r="A17" s="1106"/>
      <c r="B17" s="1134" t="s">
        <v>203</v>
      </c>
      <c r="C17" s="709" t="str" cm="1">
        <f t="array" ref="C17:C18">_xlfn._xlws.FILTER('Temperature-Step 2'!D17:D18,'Temperature-Step 2'!E17:E18="Activo")</f>
        <v>Suministro de energía</v>
      </c>
      <c r="D17" s="636" t="str" cm="1">
        <f t="array" ref="D17:D18">_xlfn._xlws.FILTER('Temperature-Step 2'!R17:R18,'Temperature-Step 2'!E17:E18="Activo")</f>
        <v>N/A</v>
      </c>
      <c r="E17" s="637" t="e">
        <f>MAX('Temperature-Step 1'!$O$13:$Q$13,'Temperature-Step 1'!$O$47:$Q$47)</f>
        <v>#DIV/0!</v>
      </c>
      <c r="F17" s="634" t="str">
        <f>IF(C17=0,"N/A",IF(D17="N/A", "N/A", D17*E17))</f>
        <v>N/A</v>
      </c>
      <c r="G17" s="638" t="str">
        <f t="shared" si="0"/>
        <v>N/A</v>
      </c>
      <c r="I17" s="643" t="e" cm="1">
        <f t="array" ref="I17:I18">_xlfn._xlws.FILTER('Temperature-Step 2'!AO17:AO18,'Temperature-Step 2'!Y17:Y18="Activo")</f>
        <v>#DIV/0!</v>
      </c>
      <c r="J17" s="644">
        <f>MAX('Temperature-Step 1'!$O$30:$Q$30,'Temperature-Step 1'!$O$55:$Q$55)</f>
        <v>0</v>
      </c>
      <c r="K17" s="634" t="e">
        <f t="shared" si="4"/>
        <v>#DIV/0!</v>
      </c>
      <c r="L17" s="638" t="e">
        <f t="shared" si="1"/>
        <v>#DIV/0!</v>
      </c>
      <c r="N17" s="643" t="e" cm="1">
        <f t="array" ref="N17:N18">_xlfn._xlws.FILTER('Temperature-Step 2'!BH17:BH18,'Temperature-Step 2'!AU17:AU18="Activo")</f>
        <v>#DIV/0!</v>
      </c>
      <c r="O17" s="944" t="e">
        <f>MAX('Temperature-Step 1'!$O$17:$Q$17,'Temperature-Step 1'!$O$51:$Q$51)</f>
        <v>#DIV/0!</v>
      </c>
      <c r="P17" s="634" t="e">
        <f t="shared" si="5"/>
        <v>#DIV/0!</v>
      </c>
      <c r="Q17" s="945" t="e">
        <f t="shared" si="2"/>
        <v>#DIV/0!</v>
      </c>
    </row>
    <row r="18" spans="1:20" ht="80.25" customHeight="1" x14ac:dyDescent="0.25">
      <c r="A18" s="1106"/>
      <c r="B18" s="1134"/>
      <c r="C18" s="709" t="str">
        <v>Conexiones por carretera</v>
      </c>
      <c r="D18" s="642" t="str">
        <v>N/A</v>
      </c>
      <c r="E18" s="637" t="e">
        <f>MAX('Temperature-Step 1'!$O$13:$Q$13,'Temperature-Step 1'!$O$47:$Q$47)</f>
        <v>#DIV/0!</v>
      </c>
      <c r="F18" s="634" t="str">
        <f t="shared" si="3"/>
        <v>N/A</v>
      </c>
      <c r="G18" s="638" t="str">
        <f t="shared" si="0"/>
        <v>N/A</v>
      </c>
      <c r="I18" s="646" t="e">
        <v>#DIV/0!</v>
      </c>
      <c r="J18" s="644">
        <f>MAX('Temperature-Step 1'!$O$30:$Q$30,'Temperature-Step 1'!$O$55:$Q$55)</f>
        <v>0</v>
      </c>
      <c r="K18" s="634" t="e">
        <f t="shared" si="4"/>
        <v>#DIV/0!</v>
      </c>
      <c r="L18" s="638" t="e">
        <f t="shared" si="1"/>
        <v>#DIV/0!</v>
      </c>
      <c r="N18" s="946" t="e">
        <v>#DIV/0!</v>
      </c>
      <c r="O18" s="944" t="e">
        <f>MAX('Temperature-Step 1'!$O$17:$Q$17,'Temperature-Step 1'!$O$51:$Q$51)</f>
        <v>#DIV/0!</v>
      </c>
      <c r="P18" s="634" t="e">
        <f t="shared" si="5"/>
        <v>#DIV/0!</v>
      </c>
      <c r="Q18" s="945" t="e">
        <f t="shared" si="2"/>
        <v>#DIV/0!</v>
      </c>
    </row>
    <row r="19" spans="1:20" x14ac:dyDescent="0.25">
      <c r="B19" s="203"/>
      <c r="C19" s="921"/>
      <c r="D19" s="926"/>
      <c r="E19" s="924"/>
      <c r="F19" s="916">
        <f>IFERROR(AVERAGE(F17:F18),0)</f>
        <v>0</v>
      </c>
      <c r="G19" s="924"/>
      <c r="H19" s="924"/>
      <c r="I19" s="915"/>
      <c r="J19" s="915"/>
      <c r="K19" s="916">
        <f>IFERROR(AVERAGE(K17:K18),0)</f>
        <v>0</v>
      </c>
      <c r="L19" s="915"/>
      <c r="M19" s="915"/>
      <c r="N19" s="915"/>
      <c r="O19" s="915"/>
      <c r="P19" s="916"/>
      <c r="Q19" s="915"/>
      <c r="R19" s="918"/>
      <c r="S19" s="195"/>
      <c r="T19" s="964"/>
    </row>
    <row r="20" spans="1:20" s="964" customFormat="1" x14ac:dyDescent="0.25">
      <c r="C20" s="928"/>
      <c r="D20" s="928"/>
      <c r="E20" s="929"/>
      <c r="F20" s="929" t="e">
        <f>MAX(F12:F16)</f>
        <v>#DIV/0!</v>
      </c>
      <c r="G20" s="929"/>
      <c r="H20" s="929"/>
      <c r="I20" s="915"/>
      <c r="J20" s="915"/>
      <c r="K20" s="929" t="e">
        <f>MAX(K12:K16)</f>
        <v>#DIV/0!</v>
      </c>
      <c r="L20" s="929"/>
      <c r="M20" s="929"/>
      <c r="N20" s="929"/>
      <c r="O20" s="929"/>
      <c r="P20" s="929" t="e">
        <f>MAX(P12:P16)</f>
        <v>#DIV/0!</v>
      </c>
      <c r="Q20" s="929"/>
      <c r="R20" s="993"/>
      <c r="S20" s="504"/>
    </row>
    <row r="21" spans="1:20" s="964" customFormat="1" x14ac:dyDescent="0.25">
      <c r="C21" s="928"/>
      <c r="D21" s="928"/>
      <c r="E21" s="929"/>
      <c r="F21" s="929">
        <f>MAX(F17:F18)</f>
        <v>0</v>
      </c>
      <c r="G21" s="929"/>
      <c r="H21" s="929"/>
      <c r="I21" s="915"/>
      <c r="J21" s="915"/>
      <c r="K21" s="929" t="e">
        <f>MAX(K17:K18)</f>
        <v>#DIV/0!</v>
      </c>
      <c r="L21" s="929"/>
      <c r="M21" s="929"/>
      <c r="N21" s="929"/>
      <c r="O21" s="929"/>
      <c r="P21" s="929" t="e">
        <f>MAX(P17:P18)</f>
        <v>#DIV/0!</v>
      </c>
      <c r="Q21" s="929"/>
      <c r="R21" s="504"/>
      <c r="S21" s="504"/>
    </row>
    <row r="22" spans="1:20" s="964" customFormat="1" x14ac:dyDescent="0.25">
      <c r="C22" s="928"/>
      <c r="D22" s="928"/>
      <c r="E22" s="929"/>
      <c r="F22" s="929"/>
      <c r="G22" s="929"/>
      <c r="H22" s="929"/>
      <c r="I22" s="915"/>
      <c r="J22" s="915"/>
      <c r="K22" s="929"/>
      <c r="L22" s="929"/>
      <c r="M22" s="929"/>
      <c r="N22" s="929"/>
      <c r="O22" s="929"/>
      <c r="P22" s="986"/>
      <c r="Q22" s="929"/>
      <c r="R22" s="504"/>
      <c r="S22" s="504"/>
    </row>
    <row r="23" spans="1:20" s="964" customFormat="1" x14ac:dyDescent="0.25">
      <c r="C23" s="928"/>
      <c r="D23" s="928"/>
      <c r="E23" s="929"/>
      <c r="F23" s="916"/>
      <c r="G23" s="929"/>
      <c r="H23" s="929"/>
      <c r="I23" s="915"/>
      <c r="J23" s="915"/>
      <c r="K23" s="916"/>
      <c r="L23" s="929"/>
      <c r="M23" s="929"/>
      <c r="N23" s="929"/>
      <c r="O23" s="929"/>
      <c r="P23" s="916"/>
      <c r="Q23" s="929"/>
      <c r="R23" s="504"/>
      <c r="S23" s="504"/>
    </row>
    <row r="24" spans="1:20" s="964" customFormat="1" x14ac:dyDescent="0.25">
      <c r="C24" s="928"/>
      <c r="D24" s="928"/>
      <c r="E24" s="929"/>
      <c r="F24" s="929"/>
      <c r="G24" s="929"/>
      <c r="H24" s="929"/>
      <c r="I24" s="915"/>
      <c r="J24" s="966"/>
      <c r="K24" s="970"/>
      <c r="L24" s="970"/>
      <c r="M24" s="970"/>
      <c r="N24" s="970"/>
      <c r="O24" s="970"/>
      <c r="P24" s="991"/>
      <c r="Q24" s="970"/>
      <c r="R24" s="972"/>
      <c r="S24" s="972"/>
    </row>
    <row r="25" spans="1:20" s="964" customFormat="1" x14ac:dyDescent="0.25">
      <c r="C25" s="973"/>
      <c r="D25" s="973"/>
      <c r="E25" s="972"/>
      <c r="F25" s="972"/>
      <c r="G25" s="972"/>
      <c r="H25" s="972"/>
      <c r="K25" s="972"/>
      <c r="L25" s="972"/>
      <c r="M25" s="972"/>
      <c r="N25" s="972"/>
      <c r="O25" s="972"/>
      <c r="P25" s="974"/>
      <c r="Q25" s="972"/>
      <c r="R25" s="972"/>
      <c r="S25" s="972"/>
    </row>
    <row r="26" spans="1:20" x14ac:dyDescent="0.25">
      <c r="B26" s="195"/>
      <c r="C26" s="118"/>
      <c r="D26" s="118"/>
      <c r="E26" s="504"/>
      <c r="F26" s="504"/>
      <c r="G26" s="504"/>
      <c r="H26" s="504"/>
      <c r="I26" s="195"/>
      <c r="J26" s="195"/>
      <c r="K26" s="504"/>
      <c r="L26" s="504"/>
      <c r="M26" s="504"/>
      <c r="N26" s="504"/>
      <c r="O26" s="504"/>
      <c r="P26" s="492"/>
      <c r="Q26" s="504"/>
      <c r="R26" s="112"/>
      <c r="S26" s="112"/>
    </row>
    <row r="27" spans="1:20" x14ac:dyDescent="0.25">
      <c r="C27" s="199"/>
      <c r="D27" s="199"/>
      <c r="E27" s="112"/>
      <c r="F27" s="112"/>
      <c r="G27" s="112"/>
      <c r="H27" s="112"/>
      <c r="K27" s="112"/>
      <c r="L27" s="112"/>
      <c r="M27" s="112"/>
      <c r="N27" s="112"/>
      <c r="O27" s="112"/>
      <c r="P27" s="162"/>
      <c r="Q27" s="112"/>
      <c r="R27" s="112"/>
      <c r="S27" s="112"/>
    </row>
    <row r="28" spans="1:20" ht="30.75" customHeight="1" x14ac:dyDescent="0.25">
      <c r="C28" s="200"/>
      <c r="D28" s="200"/>
      <c r="E28" s="112"/>
      <c r="F28" s="112"/>
      <c r="G28" s="112"/>
      <c r="H28" s="112"/>
      <c r="K28" s="112"/>
      <c r="L28" s="112"/>
      <c r="M28" s="112"/>
      <c r="N28" s="112"/>
      <c r="O28" s="112"/>
      <c r="P28" s="162"/>
      <c r="Q28" s="112"/>
      <c r="R28" s="112"/>
      <c r="S28" s="112"/>
    </row>
    <row r="29" spans="1:20" ht="23.45" customHeight="1" x14ac:dyDescent="0.25">
      <c r="C29" s="199"/>
      <c r="D29" s="199"/>
      <c r="E29" s="112"/>
      <c r="F29" s="112"/>
      <c r="G29" s="112"/>
      <c r="H29" s="112"/>
      <c r="K29" s="112"/>
      <c r="L29" s="112"/>
      <c r="M29" s="112"/>
      <c r="N29" s="112"/>
      <c r="O29" s="112"/>
      <c r="P29" s="162"/>
      <c r="Q29" s="112"/>
      <c r="R29" s="112"/>
      <c r="S29" s="112"/>
    </row>
    <row r="30" spans="1:20" x14ac:dyDescent="0.25">
      <c r="C30" s="200"/>
      <c r="D30" s="200"/>
      <c r="E30" s="112"/>
      <c r="F30" s="112"/>
      <c r="G30" s="112"/>
      <c r="H30" s="112"/>
      <c r="K30" s="112"/>
      <c r="L30" s="112"/>
      <c r="M30" s="112"/>
      <c r="N30" s="112"/>
      <c r="O30" s="112"/>
      <c r="P30" s="162"/>
      <c r="Q30" s="112"/>
      <c r="R30" s="112"/>
      <c r="S30" s="112"/>
    </row>
    <row r="31" spans="1:20" ht="36.75" customHeight="1" x14ac:dyDescent="0.25">
      <c r="C31" s="200"/>
      <c r="D31" s="200"/>
      <c r="E31" s="112"/>
      <c r="F31" s="112"/>
      <c r="G31" s="112"/>
      <c r="H31" s="112"/>
      <c r="K31" s="202"/>
      <c r="L31" s="202"/>
      <c r="M31" s="202"/>
      <c r="N31" s="202"/>
      <c r="O31" s="202"/>
      <c r="P31" s="162"/>
      <c r="Q31" s="112"/>
      <c r="R31" s="202"/>
      <c r="S31" s="202"/>
    </row>
    <row r="32" spans="1:20" x14ac:dyDescent="0.25">
      <c r="C32" s="200"/>
      <c r="D32" s="200"/>
      <c r="E32" s="112"/>
      <c r="F32" s="112"/>
      <c r="G32" s="112"/>
      <c r="H32" s="112"/>
      <c r="Q32" s="1130"/>
    </row>
    <row r="33" spans="3:19" x14ac:dyDescent="0.25">
      <c r="C33" s="201"/>
      <c r="D33" s="201"/>
      <c r="E33" s="112"/>
      <c r="F33" s="112"/>
      <c r="G33" s="112"/>
      <c r="H33" s="112"/>
      <c r="K33" s="204"/>
      <c r="L33" s="204"/>
      <c r="M33" s="204"/>
      <c r="N33" s="204"/>
      <c r="O33" s="202"/>
      <c r="Q33" s="1130"/>
      <c r="R33" s="204"/>
      <c r="S33" s="204"/>
    </row>
    <row r="34" spans="3:19" x14ac:dyDescent="0.25">
      <c r="C34" s="201"/>
      <c r="D34" s="201"/>
      <c r="E34" s="202"/>
      <c r="F34" s="202"/>
      <c r="G34" s="202"/>
      <c r="H34" s="202"/>
      <c r="K34" s="65"/>
      <c r="L34" s="65"/>
      <c r="M34" s="65"/>
    </row>
    <row r="35" spans="3:19" ht="13.5" customHeight="1" x14ac:dyDescent="0.25">
      <c r="C35" s="1136"/>
      <c r="D35" s="310"/>
      <c r="E35" s="133"/>
      <c r="F35" s="133"/>
      <c r="G35" s="133"/>
      <c r="H35" s="133"/>
      <c r="J35" s="1137"/>
    </row>
    <row r="36" spans="3:19" ht="0.75" customHeight="1" x14ac:dyDescent="0.25">
      <c r="C36" s="1136"/>
      <c r="D36" s="310"/>
      <c r="E36" s="205"/>
      <c r="F36" s="205"/>
      <c r="G36" s="205"/>
      <c r="H36" s="205"/>
      <c r="J36" s="1137"/>
    </row>
    <row r="37" spans="3:19" ht="14.45" customHeight="1" x14ac:dyDescent="0.25">
      <c r="C37" s="179"/>
      <c r="D37" s="179"/>
      <c r="E37" s="206"/>
      <c r="F37" s="206"/>
      <c r="G37" s="206"/>
      <c r="H37" s="206"/>
      <c r="J37" s="1137"/>
    </row>
    <row r="38" spans="3:19" x14ac:dyDescent="0.25">
      <c r="C38" s="207"/>
      <c r="D38" s="207"/>
      <c r="E38" s="208"/>
      <c r="F38" s="208"/>
      <c r="G38" s="112"/>
      <c r="H38" s="208"/>
      <c r="J38" s="95"/>
    </row>
    <row r="39" spans="3:19" x14ac:dyDescent="0.25">
      <c r="C39" s="200"/>
      <c r="D39" s="200"/>
      <c r="E39" s="112"/>
      <c r="F39" s="112"/>
      <c r="G39" s="112"/>
      <c r="H39" s="112"/>
      <c r="J39" s="95"/>
    </row>
    <row r="40" spans="3:19" x14ac:dyDescent="0.25">
      <c r="C40" s="200"/>
      <c r="D40" s="200"/>
      <c r="E40" s="112"/>
      <c r="F40" s="112"/>
      <c r="G40" s="112"/>
      <c r="H40" s="112"/>
    </row>
    <row r="41" spans="3:19" x14ac:dyDescent="0.25">
      <c r="C41" s="209"/>
      <c r="D41" s="209"/>
      <c r="E41" s="112"/>
      <c r="F41" s="112"/>
      <c r="G41" s="112"/>
      <c r="H41" s="112"/>
    </row>
    <row r="42" spans="3:19" x14ac:dyDescent="0.25">
      <c r="C42" s="200"/>
      <c r="D42" s="200"/>
      <c r="E42" s="112"/>
      <c r="F42" s="112"/>
      <c r="G42" s="112"/>
      <c r="H42" s="112"/>
    </row>
    <row r="43" spans="3:19" x14ac:dyDescent="0.25">
      <c r="C43" s="200"/>
      <c r="D43" s="200"/>
      <c r="E43" s="112"/>
      <c r="F43" s="112"/>
      <c r="G43" s="112"/>
      <c r="H43" s="112"/>
    </row>
    <row r="44" spans="3:19" x14ac:dyDescent="0.25">
      <c r="C44" s="200"/>
      <c r="D44" s="200"/>
      <c r="E44" s="112"/>
      <c r="F44" s="112"/>
      <c r="G44" s="112"/>
      <c r="H44" s="112"/>
    </row>
    <row r="45" spans="3:19" x14ac:dyDescent="0.25">
      <c r="C45" s="200"/>
      <c r="D45" s="200"/>
      <c r="E45" s="112"/>
      <c r="F45" s="112"/>
      <c r="G45" s="112"/>
      <c r="H45" s="112"/>
    </row>
    <row r="46" spans="3:19" x14ac:dyDescent="0.25">
      <c r="C46" s="200"/>
      <c r="D46" s="200"/>
      <c r="E46" s="112"/>
      <c r="F46" s="112"/>
      <c r="G46" s="112"/>
      <c r="H46" s="112"/>
    </row>
    <row r="47" spans="3:19" x14ac:dyDescent="0.25">
      <c r="C47" s="200"/>
      <c r="D47" s="200"/>
      <c r="E47" s="112"/>
      <c r="F47" s="112"/>
      <c r="G47" s="112"/>
      <c r="H47" s="112"/>
    </row>
    <row r="48" spans="3:19" x14ac:dyDescent="0.25">
      <c r="C48" s="200"/>
      <c r="D48" s="200"/>
      <c r="E48" s="112"/>
      <c r="F48" s="112"/>
      <c r="G48" s="112"/>
      <c r="H48" s="112"/>
    </row>
    <row r="49" spans="3:8" x14ac:dyDescent="0.25">
      <c r="C49" s="199"/>
      <c r="D49" s="199"/>
      <c r="E49" s="112"/>
      <c r="F49" s="112"/>
      <c r="G49" s="112"/>
      <c r="H49" s="112"/>
    </row>
    <row r="50" spans="3:8" x14ac:dyDescent="0.25">
      <c r="C50" s="199"/>
      <c r="D50" s="199"/>
      <c r="E50" s="112"/>
      <c r="F50" s="112"/>
      <c r="G50" s="112"/>
      <c r="H50" s="112"/>
    </row>
    <row r="51" spans="3:8" x14ac:dyDescent="0.25">
      <c r="C51" s="209"/>
      <c r="D51" s="20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x14ac:dyDescent="0.25">
      <c r="C54" s="200"/>
      <c r="D54" s="200"/>
      <c r="E54" s="112"/>
      <c r="F54" s="112"/>
      <c r="G54" s="112"/>
      <c r="H54" s="112"/>
    </row>
    <row r="55" spans="3:8" x14ac:dyDescent="0.25">
      <c r="C55" s="199"/>
      <c r="D55" s="199"/>
      <c r="E55" s="112"/>
      <c r="F55" s="112"/>
      <c r="G55" s="112"/>
      <c r="H55" s="112"/>
    </row>
    <row r="56" spans="3:8" ht="21.95" customHeight="1" x14ac:dyDescent="0.25">
      <c r="C56" s="200"/>
      <c r="D56" s="200"/>
      <c r="E56" s="112"/>
      <c r="F56" s="112"/>
      <c r="G56" s="112"/>
      <c r="H56" s="112"/>
    </row>
    <row r="57" spans="3:8" ht="22.5" customHeight="1" x14ac:dyDescent="0.25">
      <c r="C57" s="200"/>
      <c r="D57" s="200"/>
      <c r="E57" s="112"/>
      <c r="F57" s="112"/>
      <c r="G57" s="112"/>
      <c r="H57" s="112"/>
    </row>
    <row r="58" spans="3:8" ht="28.5" customHeight="1" x14ac:dyDescent="0.25">
      <c r="C58" s="200"/>
      <c r="D58" s="200"/>
      <c r="E58" s="112"/>
      <c r="F58" s="112"/>
      <c r="G58" s="112"/>
      <c r="H58" s="112"/>
    </row>
    <row r="59" spans="3:8" ht="27.75" customHeight="1" x14ac:dyDescent="0.25">
      <c r="C59" s="201"/>
      <c r="D59" s="201"/>
      <c r="E59" s="112"/>
      <c r="F59" s="112"/>
      <c r="G59" s="112"/>
      <c r="H59" s="112"/>
    </row>
    <row r="60" spans="3:8" x14ac:dyDescent="0.25">
      <c r="C60" s="201"/>
      <c r="D60" s="201"/>
      <c r="E60" s="202"/>
      <c r="F60" s="202"/>
      <c r="G60" s="202"/>
      <c r="H60" s="202"/>
    </row>
  </sheetData>
  <sheetProtection algorithmName="SHA-512" hashValue="tkNzp27xxlukJuX7jPb/8fMZOZsliFrCbwDXPyuQ2dtBE9U3JTlheIrjABMEUPxBbLOLG3ln6eJH7i5lx6CrXQ==" saltValue="bnrIyVGXd+L5wm5H653ccA==" spinCount="100000" sheet="1" objects="1" scenarios="1"/>
  <mergeCells count="15">
    <mergeCell ref="B12:B16"/>
    <mergeCell ref="A17:A18"/>
    <mergeCell ref="B17:B18"/>
    <mergeCell ref="D6:Q6"/>
    <mergeCell ref="A8:A9"/>
    <mergeCell ref="D8:G8"/>
    <mergeCell ref="I8:L8"/>
    <mergeCell ref="N8:Q8"/>
    <mergeCell ref="C10:C11"/>
    <mergeCell ref="Q32:Q33"/>
    <mergeCell ref="C35:C36"/>
    <mergeCell ref="J35:J37"/>
    <mergeCell ref="F11:G11"/>
    <mergeCell ref="K11:L11"/>
    <mergeCell ref="P11:Q11"/>
  </mergeCells>
  <conditionalFormatting sqref="C12:C18">
    <cfRule type="cellIs" dxfId="259" priority="6" operator="equal">
      <formula>0</formula>
    </cfRule>
  </conditionalFormatting>
  <conditionalFormatting sqref="D12:G18 N12:Q18">
    <cfRule type="cellIs" dxfId="258" priority="5" operator="equal">
      <formula>"N/A"</formula>
    </cfRule>
  </conditionalFormatting>
  <conditionalFormatting sqref="G12:G18">
    <cfRule type="cellIs" dxfId="257" priority="24" operator="equal">
      <formula>"Bajo"</formula>
    </cfRule>
    <cfRule type="cellIs" dxfId="256" priority="25" operator="equal">
      <formula>"Medio"</formula>
    </cfRule>
    <cfRule type="cellIs" dxfId="255" priority="26" operator="equal">
      <formula>"Alto"</formula>
    </cfRule>
  </conditionalFormatting>
  <conditionalFormatting sqref="I12:L18 D12:G18 N12:Q18">
    <cfRule type="cellIs" dxfId="254" priority="10" operator="equal">
      <formula>0</formula>
    </cfRule>
  </conditionalFormatting>
  <conditionalFormatting sqref="I12:L18">
    <cfRule type="cellIs" dxfId="253" priority="1" operator="equal">
      <formula>"N/A"</formula>
    </cfRule>
  </conditionalFormatting>
  <conditionalFormatting sqref="K17:L18">
    <cfRule type="cellIs" dxfId="252" priority="32" operator="equal">
      <formula>"Bajo"</formula>
    </cfRule>
    <cfRule type="cellIs" dxfId="251" priority="33" operator="equal">
      <formula>"Medio"</formula>
    </cfRule>
    <cfRule type="cellIs" dxfId="250" priority="34" operator="equal">
      <formula>"Alto"</formula>
    </cfRule>
    <cfRule type="containsBlanks" dxfId="249" priority="35">
      <formula>LEN(TRIM(K17))=0</formula>
    </cfRule>
  </conditionalFormatting>
  <conditionalFormatting sqref="L12:L18">
    <cfRule type="cellIs" dxfId="248" priority="2" operator="equal">
      <formula>"Bajo"</formula>
    </cfRule>
    <cfRule type="cellIs" dxfId="247" priority="3" operator="equal">
      <formula>"Medio"</formula>
    </cfRule>
    <cfRule type="cellIs" dxfId="246" priority="4" operator="equal">
      <formula>"Alto"</formula>
    </cfRule>
    <cfRule type="cellIs" dxfId="245" priority="20" operator="equal">
      <formula>"Bajo"</formula>
    </cfRule>
    <cfRule type="cellIs" dxfId="244" priority="21" operator="equal">
      <formula>"Medio"</formula>
    </cfRule>
    <cfRule type="cellIs" dxfId="243" priority="22" operator="equal">
      <formula>"Alto"</formula>
    </cfRule>
  </conditionalFormatting>
  <conditionalFormatting sqref="N17">
    <cfRule type="containsBlanks" dxfId="242" priority="31">
      <formula>LEN(TRIM(N17))=0</formula>
    </cfRule>
  </conditionalFormatting>
  <conditionalFormatting sqref="P17:Q18">
    <cfRule type="cellIs" dxfId="241" priority="27" operator="equal">
      <formula>"Bajo"</formula>
    </cfRule>
    <cfRule type="cellIs" dxfId="240" priority="28" operator="equal">
      <formula>"Medio"</formula>
    </cfRule>
    <cfRule type="cellIs" dxfId="239" priority="29" operator="equal">
      <formula>"Alto"</formula>
    </cfRule>
    <cfRule type="containsBlanks" dxfId="238" priority="30">
      <formula>LEN(TRIM(P17))=0</formula>
    </cfRule>
  </conditionalFormatting>
  <conditionalFormatting sqref="Q12:Q18">
    <cfRule type="cellIs" dxfId="237" priority="16" operator="equal">
      <formula>"Bajo"</formula>
    </cfRule>
    <cfRule type="cellIs" dxfId="236" priority="17" operator="equal">
      <formula>"Medio"</formula>
    </cfRule>
    <cfRule type="cellIs" dxfId="235" priority="18" operator="equal">
      <formula>"Alto"</formula>
    </cfRule>
  </conditionalFormatting>
  <pageMargins left="0.7" right="0.7" top="0.75" bottom="0.75" header="0.3" footer="0.3"/>
  <headerFooter>
    <oddHeader>&amp;C&amp;&amp;"Calibri"&amp;10&amp;K808080 Corporate Use&amp;K808080&amp;1#_x000D_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8391872-522e-439c-b4c1-4e5e7ed3167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A84931EADE3914A9C0F5DD4D4305199" ma:contentTypeVersion="17" ma:contentTypeDescription="Create a new document." ma:contentTypeScope="" ma:versionID="ba437bb13465c23d5ffb54109f4213b5">
  <xsd:schema xmlns:xsd="http://www.w3.org/2001/XMLSchema" xmlns:xs="http://www.w3.org/2001/XMLSchema" xmlns:p="http://schemas.microsoft.com/office/2006/metadata/properties" xmlns:ns3="ce6493f6-1936-4bc6-9658-96aec7bf8fde" xmlns:ns4="78391872-522e-439c-b4c1-4e5e7ed31674" targetNamespace="http://schemas.microsoft.com/office/2006/metadata/properties" ma:root="true" ma:fieldsID="a2cbd8db3187610c4eb84e1c8074e12f" ns3:_="" ns4:_="">
    <xsd:import namespace="ce6493f6-1936-4bc6-9658-96aec7bf8fde"/>
    <xsd:import namespace="78391872-522e-439c-b4c1-4e5e7ed3167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6493f6-1936-4bc6-9658-96aec7bf8fd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391872-522e-439c-b4c1-4e5e7ed3167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61CE69-D466-4B14-A364-6CFAB8FBD1EC}">
  <ds:schemaRefs>
    <ds:schemaRef ds:uri="http://www.w3.org/XML/1998/namespace"/>
    <ds:schemaRef ds:uri="78391872-522e-439c-b4c1-4e5e7ed31674"/>
    <ds:schemaRef ds:uri="ce6493f6-1936-4bc6-9658-96aec7bf8fde"/>
    <ds:schemaRef ds:uri="http://schemas.microsoft.com/office/infopath/2007/PartnerControls"/>
    <ds:schemaRef ds:uri="http://purl.org/dc/elements/1.1/"/>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B6B37E18-E54B-499E-BA98-BA430C02B5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6493f6-1936-4bc6-9658-96aec7bf8fde"/>
    <ds:schemaRef ds:uri="78391872-522e-439c-b4c1-4e5e7ed316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672AA4-DB4C-4CB2-8388-F3B630F6D9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Disclaimer</vt:lpstr>
      <vt:lpstr>Intro</vt:lpstr>
      <vt:lpstr>Water-Step 1</vt:lpstr>
      <vt:lpstr>Water-Step 2</vt:lpstr>
      <vt:lpstr>Water-Step 3</vt:lpstr>
      <vt:lpstr>Water-Step 4</vt:lpstr>
      <vt:lpstr>Temperature-Step 1</vt:lpstr>
      <vt:lpstr>Temperature-Step 2</vt:lpstr>
      <vt:lpstr>Temperature-Step 3</vt:lpstr>
      <vt:lpstr>Temperature-Step 4</vt:lpstr>
      <vt:lpstr>Wind-Step 1</vt:lpstr>
      <vt:lpstr>Wind-Step 2</vt:lpstr>
      <vt:lpstr>Wind-Step 3</vt:lpstr>
      <vt:lpstr>Wind-Step 4</vt:lpstr>
      <vt:lpstr>Soil-Step 1</vt:lpstr>
      <vt:lpstr>Soil-Step 2</vt:lpstr>
      <vt:lpstr>Soil-Step 3</vt:lpstr>
      <vt:lpstr>Soil-Step 4</vt:lpstr>
      <vt:lpstr>Output</vt:lpstr>
      <vt:lpstr>Φύλλο2</vt:lpstr>
      <vt:lpstr>Φύλλο1</vt:lpstr>
      <vt:lpstr>Φύλλο3</vt:lpstr>
      <vt:lpstr>Water Adaptation</vt:lpstr>
      <vt:lpstr>Temperature Adaptation</vt:lpstr>
      <vt:lpstr>Soil Adaptation</vt:lpstr>
      <vt:lpstr>Wind Adaptation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Fani Gelagoti</dc:creator>
  <cp:keywords/>
  <dc:description/>
  <cp:lastModifiedBy>Ye An, Isabel</cp:lastModifiedBy>
  <cp:revision/>
  <dcterms:created xsi:type="dcterms:W3CDTF">2023-10-21T15:36:03Z</dcterms:created>
  <dcterms:modified xsi:type="dcterms:W3CDTF">2025-07-14T08:07:33Z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0x010100BA84931EADE3914A9C0F5DD4D4305199</vt:lpwstr>
  </property>
  <property fmtid="{D5CDD505-2E9C-101B-9397-08002B2CF9AE}" pid="3" name="MSIP_Label_9b5154d6-21c1-415b-b061-7427a4708b37_Enabled">
    <vt:lpwstr>true</vt:lpwstr>
  </property>
  <property fmtid="{D5CDD505-2E9C-101B-9397-08002B2CF9AE}" pid="4" name="MSIP_Label_9b5154d6-21c1-415b-b061-7427a4708b37_SetDate">
    <vt:lpwstr>2024-12-02T09:56:15Z</vt:lpwstr>
  </property>
  <property fmtid="{D5CDD505-2E9C-101B-9397-08002B2CF9AE}" pid="5" name="MSIP_Label_9b5154d6-21c1-415b-b061-7427a4708b37_Method">
    <vt:lpwstr>Privileged</vt:lpwstr>
  </property>
  <property fmtid="{D5CDD505-2E9C-101B-9397-08002B2CF9AE}" pid="6" name="MSIP_Label_9b5154d6-21c1-415b-b061-7427a4708b37_Name">
    <vt:lpwstr>Default Corporate Use</vt:lpwstr>
  </property>
  <property fmtid="{D5CDD505-2E9C-101B-9397-08002B2CF9AE}" pid="7" name="MSIP_Label_9b5154d6-21c1-415b-b061-7427a4708b37_SiteId">
    <vt:lpwstr>0b96d5d2-d153-4370-a2c7-8a926f24c8a1</vt:lpwstr>
  </property>
  <property fmtid="{D5CDD505-2E9C-101B-9397-08002B2CF9AE}" pid="8" name="MSIP_Label_9b5154d6-21c1-415b-b061-7427a4708b37_ActionId">
    <vt:lpwstr>dccf139d-996b-4312-b4c3-9413d8c55684</vt:lpwstr>
  </property>
  <property fmtid="{D5CDD505-2E9C-101B-9397-08002B2CF9AE}" pid="9" name="MSIP_Label_9b5154d6-21c1-415b-b061-7427a4708b37_ContentBits">
    <vt:lpwstr>1</vt:lpwstr>
  </property>
</Properties>
</file>